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<sst xmlns="http://schemas.openxmlformats.org/spreadsheetml/2006/main" count="44" uniqueCount="24">
  <si>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Laufzeit in Jahren</t>
  </si>
  <si>
    <t>Anzahl der Zinsberechnungen pro Jahr</t>
  </si>
  <si>
    <t>Zeitraum, nach dessen Ablauf Zinsen berechnet werden, in Jahren (Zinsperiode)</t>
  </si>
  <si>
    <t>Anzahl der Zinsperioden insgesamt</t>
  </si>
  <si>
    <t>Ursprünglicher Kreditbetrag</t>
  </si>
  <si>
    <t>Auszahlungsbetrag</t>
  </si>
  <si>
    <t>Disagio</t>
  </si>
  <si>
    <t>Agio (Zusätzlich zu den Zins- und Tilgungszahlungen zu leistende Schlusszahlung
am Ende der Laufzeit)</t>
  </si>
  <si>
    <t>Nominaler Jahreszinssatz</t>
  </si>
  <si>
    <t>Endwert</t>
  </si>
  <si>
    <t>Barwert</t>
  </si>
  <si>
    <t>Kapitalwert</t>
  </si>
  <si>
    <t>Auszahlung des Kredits:</t>
  </si>
  <si>
    <t>Buchwert</t>
  </si>
  <si>
    <t>Sollkonto</t>
  </si>
  <si>
    <t>Habenkonto</t>
  </si>
  <si>
    <t>Betrag</t>
  </si>
  <si>
    <t>Forderung</t>
  </si>
  <si>
    <t>Bank</t>
  </si>
  <si>
    <t>Zeitpunkt
[Zinsperiode]</t>
  </si>
  <si>
    <t>Ende der Laufzeit des Kredits, vor Rückzahlung:</t>
  </si>
  <si>
    <t>Zinsertrag</t>
  </si>
  <si>
    <t>Ende der Laufzeit des Kredits, nach Rückzahlung:</t>
  </si>
  <si>
    <t>Buchwert und Buchungen während der Laufzeit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</si>
</sst>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Alignment="1">
      <alignment vertical="top"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94"/>
  <sheetViews>
    <sheetView tabSelected="1" workbookViewId="0" topLeftCell="A20">
      <selection activeCell="A1" sqref="A1"/>
    </sheetView>
  </sheetViews>
  <sheetFormatPr defaultColWidth="11.421875" defaultRowHeight="12.75"/>
  <cols>
    <col min="1" max="1" width="12.8515625" style="0" bestFit="1" customWidth="1"/>
  </cols>
  <sheetData>
    <row r="1" spans="1:2" ht="12.75">
      <c r="A1">
        <v>5</v>
      </c>
      <c r="B1" t="s">
        <v>0</v>
      </c>
    </row>
    <row r="2" spans="1:2" ht="12.75">
      <c r="A2">
        <v>12</v>
      </c>
      <c r="B2" t="s">
        <v>1</v>
      </c>
    </row>
    <row r="3" spans="1:2" ht="12.75">
      <c r="A3">
        <f>1/A2</f>
        <v>0.08333333333333333</v>
      </c>
      <c r="B3" t="s">
        <v>2</v>
      </c>
    </row>
    <row r="4" spans="1:2" ht="12.75">
      <c r="A4">
        <f>A2*A1</f>
        <v>60</v>
      </c>
      <c r="B4" t="s">
        <v>3</v>
      </c>
    </row>
    <row r="5" spans="1:2" ht="12.75">
      <c r="A5" s="1">
        <v>100000</v>
      </c>
      <c r="B5" t="s">
        <v>4</v>
      </c>
    </row>
    <row r="6" spans="1:2" ht="12.75">
      <c r="A6" s="1">
        <v>95000</v>
      </c>
      <c r="B6" t="s">
        <v>5</v>
      </c>
    </row>
    <row r="7" spans="1:2" ht="12.75">
      <c r="A7" s="1">
        <f>A5-A6</f>
        <v>5000</v>
      </c>
      <c r="B7" t="s">
        <v>6</v>
      </c>
    </row>
    <row r="8" spans="1:7" ht="27.75" customHeight="1">
      <c r="A8" s="2">
        <v>2000</v>
      </c>
      <c r="B8" s="10" t="s">
        <v>7</v>
      </c>
      <c r="C8" s="10"/>
      <c r="D8" s="10"/>
      <c r="E8" s="10"/>
      <c r="F8" s="10"/>
      <c r="G8" s="10"/>
    </row>
    <row r="9" spans="1:2" ht="12.75">
      <c r="A9" s="3">
        <v>0.05</v>
      </c>
      <c r="B9" t="s">
        <v>8</v>
      </c>
    </row>
    <row r="10" spans="1:2" ht="12.75">
      <c r="A10" s="2">
        <f>A5*(1+A9/A2)^(A4)+A8</f>
        <v>130335.86785035141</v>
      </c>
      <c r="B10" t="s">
        <v>9</v>
      </c>
    </row>
    <row r="11" spans="1:2" ht="12.75">
      <c r="A11" s="4">
        <v>0.06529053544233507</v>
      </c>
      <c r="B11" t="str">
        <f>IF((A13*A13)^(0.5)&lt;0.005,"Effektiver Jahreszinssatz bei unterjähriger exponentieller Verzinsung","Kalkulationszinsfuß")</f>
        <v>Effektiver Jahreszinssatz bei unterjähriger exponentieller Verzinsung</v>
      </c>
    </row>
    <row r="12" spans="1:2" ht="12.75">
      <c r="A12" s="2">
        <f>A10/(1+A11)^(A1)</f>
        <v>95000.00000017183</v>
      </c>
      <c r="B12" t="s">
        <v>10</v>
      </c>
    </row>
    <row r="13" spans="1:2" ht="12.75">
      <c r="A13" s="2">
        <f>A12-A6</f>
        <v>1.7182901501655579E-07</v>
      </c>
      <c r="B13" t="s">
        <v>11</v>
      </c>
    </row>
    <row r="14" spans="1:2" ht="12.75">
      <c r="A14" s="4">
        <f>IF((A13*A13)^(0.5)&lt;0.005,A2*(1+A11)^(1/A2)-A2,"")</f>
        <v>0.06341453567821809</v>
      </c>
      <c r="B14" t="str">
        <f>IF((A13*A13)^(0.5)&lt;0.005,"Effektiver Jahreszinssatz bei periodenkonformer Verzinsung","")</f>
        <v>Effektiver Jahreszinssatz bei periodenkonformer Verzinsung</v>
      </c>
    </row>
    <row r="16" ht="12.75">
      <c r="A16" s="5" t="s">
        <v>12</v>
      </c>
    </row>
    <row r="18" spans="1:5" ht="25.5">
      <c r="A18" s="8" t="s">
        <v>19</v>
      </c>
      <c r="B18" s="6" t="s">
        <v>13</v>
      </c>
      <c r="C18" s="6" t="s">
        <v>14</v>
      </c>
      <c r="D18" s="6" t="s">
        <v>15</v>
      </c>
      <c r="E18" s="6" t="s">
        <v>16</v>
      </c>
    </row>
    <row r="19" spans="1:5" ht="12.75">
      <c r="A19" s="7">
        <v>0</v>
      </c>
      <c r="B19" s="9">
        <f>A6</f>
        <v>95000</v>
      </c>
      <c r="C19" t="s">
        <v>17</v>
      </c>
      <c r="D19" t="s">
        <v>18</v>
      </c>
      <c r="E19" s="9">
        <f>B19</f>
        <v>95000</v>
      </c>
    </row>
    <row r="21" ht="12.75">
      <c r="A21" s="5" t="s">
        <v>20</v>
      </c>
    </row>
    <row r="23" spans="1:5" ht="25.5">
      <c r="A23" s="8" t="s">
        <v>19</v>
      </c>
      <c r="B23" s="6" t="s">
        <v>13</v>
      </c>
      <c r="C23" s="6" t="s">
        <v>14</v>
      </c>
      <c r="D23" s="6" t="s">
        <v>15</v>
      </c>
      <c r="E23" s="6" t="s">
        <v>16</v>
      </c>
    </row>
    <row r="24" spans="1:5" ht="12.75">
      <c r="A24" s="7">
        <f>A4</f>
        <v>60</v>
      </c>
      <c r="B24" s="2">
        <f>A6*(1+A11)^(A4/A2)</f>
        <v>130335.86785011565</v>
      </c>
      <c r="C24" t="s">
        <v>17</v>
      </c>
      <c r="D24" t="s">
        <v>21</v>
      </c>
      <c r="E24" s="2">
        <f>A6*(1+A11)^(A1)-A6*(1+A11)^((A1*A2-1)/A2)</f>
        <v>685.1450323196332</v>
      </c>
    </row>
    <row r="26" ht="12.75">
      <c r="A26" s="5" t="s">
        <v>22</v>
      </c>
    </row>
    <row r="28" spans="1:5" ht="25.5">
      <c r="A28" s="8" t="s">
        <v>19</v>
      </c>
      <c r="B28" s="6" t="s">
        <v>13</v>
      </c>
      <c r="C28" s="6" t="s">
        <v>14</v>
      </c>
      <c r="D28" s="6" t="s">
        <v>15</v>
      </c>
      <c r="E28" s="6" t="s">
        <v>16</v>
      </c>
    </row>
    <row r="29" spans="1:5" ht="12.75">
      <c r="A29" s="7">
        <f>A4</f>
        <v>60</v>
      </c>
      <c r="B29" s="9">
        <v>0</v>
      </c>
      <c r="C29" t="s">
        <v>18</v>
      </c>
      <c r="D29" t="s">
        <v>17</v>
      </c>
      <c r="E29" s="9">
        <f>B24</f>
        <v>130335.86785011565</v>
      </c>
    </row>
    <row r="31" ht="12.75">
      <c r="A31" s="5" t="s">
        <v>23</v>
      </c>
    </row>
    <row r="33" spans="1:5" ht="25.5">
      <c r="A33" s="8" t="s">
        <v>19</v>
      </c>
      <c r="B33" s="6" t="s">
        <v>13</v>
      </c>
      <c r="C33" s="6" t="s">
        <v>14</v>
      </c>
      <c r="D33" s="6" t="s">
        <v>15</v>
      </c>
      <c r="E33" s="6" t="s">
        <v>16</v>
      </c>
    </row>
    <row r="34" spans="1:5" ht="12.75">
      <c r="A34" s="7">
        <v>0</v>
      </c>
      <c r="B34" s="9">
        <f>A6</f>
        <v>95000</v>
      </c>
      <c r="C34" t="s">
        <v>17</v>
      </c>
      <c r="D34" t="s">
        <v>18</v>
      </c>
      <c r="E34" s="9">
        <f>B34</f>
        <v>95000</v>
      </c>
    </row>
    <row r="35" spans="1:5" ht="12.75">
      <c r="A35" s="7">
        <f>IF($A$4&gt;=1,1,"")</f>
        <v>1</v>
      </c>
      <c r="B35" s="9">
        <f>IF(A35&lt;=$A$4,$A$6*(1+$A$11)^(A35/$A$2),"")</f>
        <v>95502.0317407859</v>
      </c>
      <c r="C35" t="str">
        <f>IF(A35&lt;=$A$4,"Forderung","")</f>
        <v>Forderung</v>
      </c>
      <c r="D35" t="str">
        <f>IF(A35&lt;=$A$4,"Zinsertrag","")</f>
        <v>Zinsertrag</v>
      </c>
      <c r="E35" s="9">
        <f>IF(A35&lt;=$A$4,B35-B34,"")</f>
        <v>502.03174078589655</v>
      </c>
    </row>
    <row r="36" spans="1:5" ht="12.75">
      <c r="A36" s="7">
        <f>IF($A$4&gt;=2,2,"")</f>
        <v>2</v>
      </c>
      <c r="B36" s="9">
        <f aca="true" t="shared" si="0" ref="B36:B94">IF(A36&lt;=$A$4,$A$6*(1+$A$11)^(A36/$A$2),"")</f>
        <v>96006.71649071657</v>
      </c>
      <c r="C36" t="str">
        <f aca="true" t="shared" si="1" ref="C36:C94">IF(A36&lt;=$A$4,"Forderung","")</f>
        <v>Forderung</v>
      </c>
      <c r="D36" t="str">
        <f aca="true" t="shared" si="2" ref="D36:D94">IF(A36&lt;=$A$4,"Zinsertrag","")</f>
        <v>Zinsertrag</v>
      </c>
      <c r="E36" s="9">
        <f aca="true" t="shared" si="3" ref="E36:E94">IF(A36&lt;=$A$4,B36-B35,"")</f>
        <v>504.684749930675</v>
      </c>
    </row>
    <row r="37" spans="1:5" ht="12.75">
      <c r="A37" s="7">
        <f>IF($A$4&gt;=3,3,"")</f>
        <v>3</v>
      </c>
      <c r="B37" s="9">
        <f t="shared" si="0"/>
        <v>96514.06826973731</v>
      </c>
      <c r="C37" t="str">
        <f t="shared" si="1"/>
        <v>Forderung</v>
      </c>
      <c r="D37" t="str">
        <f t="shared" si="2"/>
        <v>Zinsertrag</v>
      </c>
      <c r="E37" s="9">
        <f t="shared" si="3"/>
        <v>507.35177902074065</v>
      </c>
    </row>
    <row r="38" spans="1:5" ht="12.75">
      <c r="A38" s="7">
        <f>IF($A$4&gt;=4,4,"")</f>
        <v>4</v>
      </c>
      <c r="B38" s="9">
        <f t="shared" si="0"/>
        <v>97024.10117188242</v>
      </c>
      <c r="C38" t="str">
        <f t="shared" si="1"/>
        <v>Forderung</v>
      </c>
      <c r="D38" t="str">
        <f t="shared" si="2"/>
        <v>Zinsertrag</v>
      </c>
      <c r="E38" s="9">
        <f t="shared" si="3"/>
        <v>510.03290214510344</v>
      </c>
    </row>
    <row r="39" spans="1:5" ht="12.75">
      <c r="A39" s="7">
        <f>IF($A$4&gt;=5,5,"")</f>
        <v>5</v>
      </c>
      <c r="B39" s="9">
        <f t="shared" si="0"/>
        <v>97536.8293656667</v>
      </c>
      <c r="C39" t="str">
        <f t="shared" si="1"/>
        <v>Forderung</v>
      </c>
      <c r="D39" t="str">
        <f t="shared" si="2"/>
        <v>Zinsertrag</v>
      </c>
      <c r="E39" s="9">
        <f t="shared" si="3"/>
        <v>512.7281937842781</v>
      </c>
    </row>
    <row r="40" spans="1:5" ht="12.75">
      <c r="A40" s="7">
        <f>IF($A$4&gt;=6,6,"")</f>
        <v>6</v>
      </c>
      <c r="B40" s="9">
        <f t="shared" si="0"/>
        <v>98052.26709447913</v>
      </c>
      <c r="C40" t="str">
        <f t="shared" si="1"/>
        <v>Forderung</v>
      </c>
      <c r="D40" t="str">
        <f t="shared" si="2"/>
        <v>Zinsertrag</v>
      </c>
      <c r="E40" s="9">
        <f t="shared" si="3"/>
        <v>515.4377288124379</v>
      </c>
    </row>
    <row r="41" spans="1:5" ht="12.75">
      <c r="A41" s="7">
        <f>IF($A$4&gt;=7,7,"")</f>
        <v>7</v>
      </c>
      <c r="B41" s="9">
        <f t="shared" si="0"/>
        <v>98570.42867697852</v>
      </c>
      <c r="C41" t="str">
        <f t="shared" si="1"/>
        <v>Forderung</v>
      </c>
      <c r="D41" t="str">
        <f t="shared" si="2"/>
        <v>Zinsertrag</v>
      </c>
      <c r="E41" s="9">
        <f t="shared" si="3"/>
        <v>518.1615824993933</v>
      </c>
    </row>
    <row r="42" spans="1:5" ht="12.75">
      <c r="A42" s="7">
        <f>IF($A$4&gt;=8,8,"")</f>
        <v>8</v>
      </c>
      <c r="B42" s="9">
        <f t="shared" si="0"/>
        <v>99091.3285074913</v>
      </c>
      <c r="C42" t="str">
        <f t="shared" si="1"/>
        <v>Forderung</v>
      </c>
      <c r="D42" t="str">
        <f t="shared" si="2"/>
        <v>Zinsertrag</v>
      </c>
      <c r="E42" s="9">
        <f t="shared" si="3"/>
        <v>520.8998305127752</v>
      </c>
    </row>
    <row r="43" spans="1:5" ht="12.75">
      <c r="A43" s="7">
        <f>IF($A$4&gt;=9,9,"")</f>
        <v>9</v>
      </c>
      <c r="B43" s="9">
        <f t="shared" si="0"/>
        <v>99614.98105641134</v>
      </c>
      <c r="C43" t="str">
        <f t="shared" si="1"/>
        <v>Forderung</v>
      </c>
      <c r="D43" t="str">
        <f t="shared" si="2"/>
        <v>Zinsertrag</v>
      </c>
      <c r="E43" s="9">
        <f t="shared" si="3"/>
        <v>523.652548920043</v>
      </c>
    </row>
    <row r="44" spans="1:5" ht="12.75">
      <c r="A44" s="7">
        <f>IF($A$4&gt;=10,10,"")</f>
        <v>10</v>
      </c>
      <c r="B44" s="9">
        <f t="shared" si="0"/>
        <v>100141.4008706019</v>
      </c>
      <c r="C44" t="str">
        <f t="shared" si="1"/>
        <v>Forderung</v>
      </c>
      <c r="D44" t="str">
        <f t="shared" si="2"/>
        <v>Zinsertrag</v>
      </c>
      <c r="E44" s="9">
        <f t="shared" si="3"/>
        <v>526.4198141905508</v>
      </c>
    </row>
    <row r="45" spans="1:5" ht="12.75">
      <c r="A45" s="7">
        <f>IF($A$4&gt;=11,11,"")</f>
        <v>11</v>
      </c>
      <c r="B45" s="9">
        <f t="shared" si="0"/>
        <v>100670.60257379984</v>
      </c>
      <c r="C45" t="str">
        <f t="shared" si="1"/>
        <v>Forderung</v>
      </c>
      <c r="D45" t="str">
        <f t="shared" si="2"/>
        <v>Zinsertrag</v>
      </c>
      <c r="E45" s="9">
        <f t="shared" si="3"/>
        <v>529.2017031979485</v>
      </c>
    </row>
    <row r="46" spans="1:5" ht="12.75">
      <c r="A46" s="7">
        <f>IF($A$4&gt;=12,12,"")</f>
        <v>12</v>
      </c>
      <c r="B46" s="9">
        <f t="shared" si="0"/>
        <v>101202.60086702183</v>
      </c>
      <c r="C46" t="str">
        <f t="shared" si="1"/>
        <v>Forderung</v>
      </c>
      <c r="D46" t="str">
        <f t="shared" si="2"/>
        <v>Zinsertrag</v>
      </c>
      <c r="E46" s="9">
        <f t="shared" si="3"/>
        <v>531.9982932219864</v>
      </c>
    </row>
    <row r="47" spans="1:5" ht="12.75">
      <c r="A47" s="7">
        <f>IF($A$4&gt;=13,13,"")</f>
        <v>13</v>
      </c>
      <c r="B47" s="9">
        <f t="shared" si="0"/>
        <v>101737.41052897266</v>
      </c>
      <c r="C47" t="str">
        <f t="shared" si="1"/>
        <v>Forderung</v>
      </c>
      <c r="D47" t="str">
        <f t="shared" si="2"/>
        <v>Zinsertrag</v>
      </c>
      <c r="E47" s="9">
        <f t="shared" si="3"/>
        <v>534.8096619508287</v>
      </c>
    </row>
    <row r="48" spans="1:5" ht="12.75">
      <c r="A48" s="7">
        <f>IF($A$4&gt;=14,14,"")</f>
        <v>14</v>
      </c>
      <c r="B48" s="9">
        <f t="shared" si="0"/>
        <v>102275.04641645592</v>
      </c>
      <c r="C48" t="str">
        <f t="shared" si="1"/>
        <v>Forderung</v>
      </c>
      <c r="D48" t="str">
        <f t="shared" si="2"/>
        <v>Zinsertrag</v>
      </c>
      <c r="E48" s="9">
        <f t="shared" si="3"/>
        <v>537.6358874832658</v>
      </c>
    </row>
    <row r="49" spans="1:5" ht="12.75">
      <c r="A49" s="7">
        <f>IF($A$4&gt;=15,15,"")</f>
        <v>15</v>
      </c>
      <c r="B49" s="9">
        <f t="shared" si="0"/>
        <v>102815.52346478653</v>
      </c>
      <c r="C49" t="str">
        <f t="shared" si="1"/>
        <v>Forderung</v>
      </c>
      <c r="D49" t="str">
        <f t="shared" si="2"/>
        <v>Zinsertrag</v>
      </c>
      <c r="E49" s="9">
        <f t="shared" si="3"/>
        <v>540.4770483306056</v>
      </c>
    </row>
    <row r="50" spans="1:5" ht="12.75">
      <c r="A50" s="7">
        <f>IF($A$4&gt;=16,16,"")</f>
        <v>16</v>
      </c>
      <c r="B50" s="9">
        <f t="shared" si="0"/>
        <v>103358.8566882059</v>
      </c>
      <c r="C50" t="str">
        <f t="shared" si="1"/>
        <v>Forderung</v>
      </c>
      <c r="D50" t="str">
        <f t="shared" si="2"/>
        <v>Zinsertrag</v>
      </c>
      <c r="E50" s="9">
        <f t="shared" si="3"/>
        <v>543.3332234193658</v>
      </c>
    </row>
    <row r="51" spans="1:5" ht="12.75">
      <c r="A51" s="7">
        <f>IF($A$4&gt;=17,17,"")</f>
        <v>17</v>
      </c>
      <c r="B51" s="9">
        <f t="shared" si="0"/>
        <v>103905.06118029873</v>
      </c>
      <c r="C51" t="str">
        <f t="shared" si="1"/>
        <v>Forderung</v>
      </c>
      <c r="D51" t="str">
        <f t="shared" si="2"/>
        <v>Zinsertrag</v>
      </c>
      <c r="E51" s="9">
        <f t="shared" si="3"/>
        <v>546.2044920928311</v>
      </c>
    </row>
    <row r="52" spans="1:5" ht="12.75">
      <c r="A52" s="7">
        <f>IF($A$4&gt;=18,18,"")</f>
        <v>18</v>
      </c>
      <c r="B52" s="9">
        <f t="shared" si="0"/>
        <v>104454.15211441251</v>
      </c>
      <c r="C52" t="str">
        <f t="shared" si="1"/>
        <v>Forderung</v>
      </c>
      <c r="D52" t="str">
        <f t="shared" si="2"/>
        <v>Zinsertrag</v>
      </c>
      <c r="E52" s="9">
        <f t="shared" si="3"/>
        <v>549.0909341137885</v>
      </c>
    </row>
    <row r="53" spans="1:5" ht="12.75">
      <c r="A53" s="7">
        <f>IF($A$4&gt;=19,19,"")</f>
        <v>19</v>
      </c>
      <c r="B53" s="9">
        <f t="shared" si="0"/>
        <v>105006.14474407893</v>
      </c>
      <c r="C53" t="str">
        <f t="shared" si="1"/>
        <v>Forderung</v>
      </c>
      <c r="D53" t="str">
        <f t="shared" si="2"/>
        <v>Zinsertrag</v>
      </c>
      <c r="E53" s="9">
        <f t="shared" si="3"/>
        <v>551.9926296664198</v>
      </c>
    </row>
    <row r="54" spans="1:5" ht="12.75">
      <c r="A54" s="7">
        <f>IF($A$4&gt;=20,20,"")</f>
        <v>20</v>
      </c>
      <c r="B54" s="9">
        <f t="shared" si="0"/>
        <v>105561.05440343774</v>
      </c>
      <c r="C54" t="str">
        <f t="shared" si="1"/>
        <v>Forderung</v>
      </c>
      <c r="D54" t="str">
        <f t="shared" si="2"/>
        <v>Zinsertrag</v>
      </c>
      <c r="E54" s="9">
        <f t="shared" si="3"/>
        <v>554.9096593588038</v>
      </c>
    </row>
    <row r="55" spans="1:5" ht="12.75">
      <c r="A55" s="7">
        <f>IF($A$4&gt;=21,21,"")</f>
        <v>21</v>
      </c>
      <c r="B55" s="9">
        <f t="shared" si="0"/>
        <v>106118.89650766249</v>
      </c>
      <c r="C55" t="str">
        <f t="shared" si="1"/>
        <v>Forderung</v>
      </c>
      <c r="D55" t="str">
        <f t="shared" si="2"/>
        <v>Zinsertrag</v>
      </c>
      <c r="E55" s="9">
        <f t="shared" si="3"/>
        <v>557.8421042247501</v>
      </c>
    </row>
    <row r="56" spans="1:5" ht="12.75">
      <c r="A56" s="7">
        <f>IF($A$4&gt;=22,22,"")</f>
        <v>22</v>
      </c>
      <c r="B56" s="9">
        <f t="shared" si="0"/>
        <v>106679.686553389</v>
      </c>
      <c r="C56" t="str">
        <f t="shared" si="1"/>
        <v>Forderung</v>
      </c>
      <c r="D56" t="str">
        <f t="shared" si="2"/>
        <v>Zinsertrag</v>
      </c>
      <c r="E56" s="9">
        <f t="shared" si="3"/>
        <v>560.7900457265059</v>
      </c>
    </row>
    <row r="57" spans="1:5" ht="12.75">
      <c r="A57" s="7">
        <f>IF($A$4&gt;=23,23,"")</f>
        <v>23</v>
      </c>
      <c r="B57" s="9">
        <f t="shared" si="0"/>
        <v>107243.44011914574</v>
      </c>
      <c r="C57" t="str">
        <f t="shared" si="1"/>
        <v>Forderung</v>
      </c>
      <c r="D57" t="str">
        <f t="shared" si="2"/>
        <v>Zinsertrag</v>
      </c>
      <c r="E57" s="9">
        <f t="shared" si="3"/>
        <v>563.7535657567496</v>
      </c>
    </row>
    <row r="58" spans="1:5" ht="12.75">
      <c r="A58" s="7">
        <f>IF($A$4&gt;=24,24,"")</f>
        <v>24</v>
      </c>
      <c r="B58" s="9">
        <f t="shared" si="0"/>
        <v>107810.17286578659</v>
      </c>
      <c r="C58" t="str">
        <f t="shared" si="1"/>
        <v>Forderung</v>
      </c>
      <c r="D58" t="str">
        <f t="shared" si="2"/>
        <v>Zinsertrag</v>
      </c>
      <c r="E58" s="9">
        <f t="shared" si="3"/>
        <v>566.732746640846</v>
      </c>
    </row>
    <row r="59" spans="1:5" ht="12.75">
      <c r="A59" s="7">
        <f>IF($A$4&gt;=25,25,"")</f>
        <v>25</v>
      </c>
      <c r="B59" s="9">
        <f t="shared" si="0"/>
        <v>108379.90053692594</v>
      </c>
      <c r="C59" t="str">
        <f t="shared" si="1"/>
        <v>Forderung</v>
      </c>
      <c r="D59" t="str">
        <f t="shared" si="2"/>
        <v>Zinsertrag</v>
      </c>
      <c r="E59" s="9">
        <f t="shared" si="3"/>
        <v>569.7276711393497</v>
      </c>
    </row>
    <row r="60" spans="1:5" ht="12.75">
      <c r="A60" s="7">
        <f>IF($A$4&gt;=26,26,"")</f>
        <v>26</v>
      </c>
      <c r="B60" s="9">
        <f t="shared" si="0"/>
        <v>108952.63895937598</v>
      </c>
      <c r="C60" t="str">
        <f t="shared" si="1"/>
        <v>Forderung</v>
      </c>
      <c r="D60" t="str">
        <f t="shared" si="2"/>
        <v>Zinsertrag</v>
      </c>
      <c r="E60" s="9">
        <f t="shared" si="3"/>
        <v>572.738422450042</v>
      </c>
    </row>
    <row r="61" spans="1:5" ht="12.75">
      <c r="A61" s="7">
        <f>IF($A$4&gt;=27,27,"")</f>
        <v>27</v>
      </c>
      <c r="B61" s="9">
        <f t="shared" si="0"/>
        <v>109528.40404358642</v>
      </c>
      <c r="C61" t="str">
        <f t="shared" si="1"/>
        <v>Forderung</v>
      </c>
      <c r="D61" t="str">
        <f t="shared" si="2"/>
        <v>Zinsertrag</v>
      </c>
      <c r="E61" s="9">
        <f t="shared" si="3"/>
        <v>575.765084210434</v>
      </c>
    </row>
    <row r="62" spans="1:5" ht="12.75">
      <c r="A62" s="7">
        <f>IF($A$4&gt;=28,28,"")</f>
        <v>28</v>
      </c>
      <c r="B62" s="9">
        <f t="shared" si="0"/>
        <v>110107.21178408644</v>
      </c>
      <c r="C62" t="str">
        <f t="shared" si="1"/>
        <v>Forderung</v>
      </c>
      <c r="D62" t="str">
        <f t="shared" si="2"/>
        <v>Zinsertrag</v>
      </c>
      <c r="E62" s="9">
        <f t="shared" si="3"/>
        <v>578.8077405000222</v>
      </c>
    </row>
    <row r="63" spans="1:5" ht="12.75">
      <c r="A63" s="7">
        <f>IF($A$4&gt;=29,29,"")</f>
        <v>29</v>
      </c>
      <c r="B63" s="9">
        <f t="shared" si="0"/>
        <v>110689.07825992901</v>
      </c>
      <c r="C63" t="str">
        <f t="shared" si="1"/>
        <v>Forderung</v>
      </c>
      <c r="D63" t="str">
        <f t="shared" si="2"/>
        <v>Zinsertrag</v>
      </c>
      <c r="E63" s="9">
        <f t="shared" si="3"/>
        <v>581.866475842573</v>
      </c>
    </row>
    <row r="64" spans="1:5" ht="12.75">
      <c r="A64" s="7">
        <f>IF($A$4&gt;=30,30,"")</f>
        <v>30</v>
      </c>
      <c r="B64" s="9">
        <f t="shared" si="0"/>
        <v>111274.01963513759</v>
      </c>
      <c r="C64" t="str">
        <f t="shared" si="1"/>
        <v>Forderung</v>
      </c>
      <c r="D64" t="str">
        <f t="shared" si="2"/>
        <v>Zinsertrag</v>
      </c>
      <c r="E64" s="9">
        <f t="shared" si="3"/>
        <v>584.941375208582</v>
      </c>
    </row>
    <row r="65" spans="1:5" ht="12.75">
      <c r="A65" s="7">
        <f>IF($A$4&gt;=31,31,"")</f>
        <v>31</v>
      </c>
      <c r="B65" s="9">
        <f t="shared" si="0"/>
        <v>111862.05215915518</v>
      </c>
      <c r="C65" t="str">
        <f t="shared" si="1"/>
        <v>Forderung</v>
      </c>
      <c r="D65" t="str">
        <f t="shared" si="2"/>
        <v>Zinsertrag</v>
      </c>
      <c r="E65" s="9">
        <f t="shared" si="3"/>
        <v>588.032524017588</v>
      </c>
    </row>
    <row r="66" spans="1:5" ht="12.75">
      <c r="A66" s="7">
        <f>IF($A$4&gt;=32,32,"")</f>
        <v>32</v>
      </c>
      <c r="B66" s="9">
        <f t="shared" si="0"/>
        <v>112453.19216729562</v>
      </c>
      <c r="C66" t="str">
        <f t="shared" si="1"/>
        <v>Forderung</v>
      </c>
      <c r="D66" t="str">
        <f t="shared" si="2"/>
        <v>Zinsertrag</v>
      </c>
      <c r="E66" s="9">
        <f t="shared" si="3"/>
        <v>591.1400081404427</v>
      </c>
    </row>
    <row r="67" spans="1:5" ht="12.75">
      <c r="A67" s="7">
        <f>IF($A$4&gt;=33,33,"")</f>
        <v>33</v>
      </c>
      <c r="B67" s="9">
        <f t="shared" si="0"/>
        <v>113047.4560811975</v>
      </c>
      <c r="C67" t="str">
        <f t="shared" si="1"/>
        <v>Forderung</v>
      </c>
      <c r="D67" t="str">
        <f t="shared" si="2"/>
        <v>Zinsertrag</v>
      </c>
      <c r="E67" s="9">
        <f t="shared" si="3"/>
        <v>594.263913901872</v>
      </c>
    </row>
    <row r="68" spans="1:5" ht="12.75">
      <c r="A68" s="7">
        <f>IF($A$4&gt;=34,34,"")</f>
        <v>34</v>
      </c>
      <c r="B68" s="9">
        <f t="shared" si="0"/>
        <v>113644.86040928021</v>
      </c>
      <c r="C68" t="str">
        <f t="shared" si="1"/>
        <v>Forderung</v>
      </c>
      <c r="D68" t="str">
        <f t="shared" si="2"/>
        <v>Zinsertrag</v>
      </c>
      <c r="E68" s="9">
        <f t="shared" si="3"/>
        <v>597.4043280827173</v>
      </c>
    </row>
    <row r="69" spans="1:5" ht="12.75">
      <c r="A69" s="7">
        <f>IF($A$4&gt;=35,35,"")</f>
        <v>35</v>
      </c>
      <c r="B69" s="9">
        <f t="shared" si="0"/>
        <v>114245.42174720275</v>
      </c>
      <c r="C69" t="str">
        <f t="shared" si="1"/>
        <v>Forderung</v>
      </c>
      <c r="D69" t="str">
        <f t="shared" si="2"/>
        <v>Zinsertrag</v>
      </c>
      <c r="E69" s="9">
        <f t="shared" si="3"/>
        <v>600.5613379225397</v>
      </c>
    </row>
    <row r="70" spans="1:5" ht="12.75">
      <c r="A70" s="7">
        <f>IF($A$4&gt;=36,36,"")</f>
        <v>36</v>
      </c>
      <c r="B70" s="9">
        <f t="shared" si="0"/>
        <v>114849.15677832448</v>
      </c>
      <c r="C70" t="str">
        <f t="shared" si="1"/>
        <v>Forderung</v>
      </c>
      <c r="D70" t="str">
        <f t="shared" si="2"/>
        <v>Zinsertrag</v>
      </c>
      <c r="E70" s="9">
        <f t="shared" si="3"/>
        <v>603.7350311217306</v>
      </c>
    </row>
    <row r="71" spans="1:5" ht="12.75">
      <c r="A71" s="7">
        <f>IF($A$4&gt;=37,37,"")</f>
        <v>37</v>
      </c>
      <c r="B71" s="9">
        <f t="shared" si="0"/>
        <v>115456.08227416883</v>
      </c>
      <c r="C71" t="str">
        <f t="shared" si="1"/>
        <v>Forderung</v>
      </c>
      <c r="D71" t="str">
        <f t="shared" si="2"/>
        <v>Zinsertrag</v>
      </c>
      <c r="E71" s="9">
        <f t="shared" si="3"/>
        <v>606.9254958443489</v>
      </c>
    </row>
    <row r="72" spans="1:5" ht="12.75">
      <c r="A72" s="7">
        <f>IF($A$4&gt;=38,38,"")</f>
        <v>38</v>
      </c>
      <c r="B72" s="9">
        <f t="shared" si="0"/>
        <v>116066.21509488905</v>
      </c>
      <c r="C72" t="str">
        <f t="shared" si="1"/>
        <v>Forderung</v>
      </c>
      <c r="D72" t="str">
        <f t="shared" si="2"/>
        <v>Zinsertrag</v>
      </c>
      <c r="E72" s="9">
        <f t="shared" si="3"/>
        <v>610.1328207202168</v>
      </c>
    </row>
    <row r="73" spans="1:5" ht="12.75">
      <c r="A73" s="7">
        <f>IF($A$4&gt;=39,39,"")</f>
        <v>39</v>
      </c>
      <c r="B73" s="9">
        <f t="shared" si="0"/>
        <v>116679.57218973659</v>
      </c>
      <c r="C73" t="str">
        <f t="shared" si="1"/>
        <v>Forderung</v>
      </c>
      <c r="D73" t="str">
        <f t="shared" si="2"/>
        <v>Zinsertrag</v>
      </c>
      <c r="E73" s="9">
        <f t="shared" si="3"/>
        <v>613.357094847539</v>
      </c>
    </row>
    <row r="74" spans="1:5" ht="12.75">
      <c r="A74" s="7">
        <f>IF($A$4&gt;=40,40,"")</f>
        <v>40</v>
      </c>
      <c r="B74" s="9">
        <f t="shared" si="0"/>
        <v>117296.17059753201</v>
      </c>
      <c r="C74" t="str">
        <f t="shared" si="1"/>
        <v>Forderung</v>
      </c>
      <c r="D74" t="str">
        <f t="shared" si="2"/>
        <v>Zinsertrag</v>
      </c>
      <c r="E74" s="9">
        <f t="shared" si="3"/>
        <v>616.5984077954199</v>
      </c>
    </row>
    <row r="75" spans="1:5" ht="12.75">
      <c r="A75" s="7">
        <f>IF($A$4&gt;=41,41,"")</f>
        <v>41</v>
      </c>
      <c r="B75" s="9">
        <f t="shared" si="0"/>
        <v>117916.02744713829</v>
      </c>
      <c r="C75" t="str">
        <f t="shared" si="1"/>
        <v>Forderung</v>
      </c>
      <c r="D75" t="str">
        <f t="shared" si="2"/>
        <v>Zinsertrag</v>
      </c>
      <c r="E75" s="9">
        <f t="shared" si="3"/>
        <v>619.8568496062799</v>
      </c>
    </row>
    <row r="76" spans="1:5" ht="12.75">
      <c r="A76" s="7">
        <f>IF($A$4&gt;=42,42,"")</f>
        <v>42</v>
      </c>
      <c r="B76" s="9">
        <f t="shared" si="0"/>
        <v>118539.15995793664</v>
      </c>
      <c r="C76" t="str">
        <f t="shared" si="1"/>
        <v>Forderung</v>
      </c>
      <c r="D76" t="str">
        <f t="shared" si="2"/>
        <v>Zinsertrag</v>
      </c>
      <c r="E76" s="9">
        <f t="shared" si="3"/>
        <v>623.1325107983575</v>
      </c>
    </row>
    <row r="77" spans="1:5" ht="12.75">
      <c r="A77" s="7">
        <f>IF($A$4&gt;=43,43,"")</f>
        <v>43</v>
      </c>
      <c r="B77" s="9">
        <f t="shared" si="0"/>
        <v>119165.58544030484</v>
      </c>
      <c r="C77" t="str">
        <f t="shared" si="1"/>
        <v>Forderung</v>
      </c>
      <c r="D77" t="str">
        <f t="shared" si="2"/>
        <v>Zinsertrag</v>
      </c>
      <c r="E77" s="9">
        <f t="shared" si="3"/>
        <v>626.4254823681986</v>
      </c>
    </row>
    <row r="78" spans="1:5" ht="12.75">
      <c r="A78" s="7">
        <f>IF($A$4&gt;=44,44,"")</f>
        <v>44</v>
      </c>
      <c r="B78" s="9">
        <f t="shared" si="0"/>
        <v>119795.32129609815</v>
      </c>
      <c r="C78" t="str">
        <f t="shared" si="1"/>
        <v>Forderung</v>
      </c>
      <c r="D78" t="str">
        <f t="shared" si="2"/>
        <v>Zinsertrag</v>
      </c>
      <c r="E78" s="9">
        <f t="shared" si="3"/>
        <v>629.7358557933039</v>
      </c>
    </row>
    <row r="79" spans="1:5" ht="12.75">
      <c r="A79" s="7">
        <f>IF($A$4&gt;=45,45,"")</f>
        <v>45</v>
      </c>
      <c r="B79" s="9">
        <f t="shared" si="0"/>
        <v>120428.38501913272</v>
      </c>
      <c r="C79" t="str">
        <f t="shared" si="1"/>
        <v>Forderung</v>
      </c>
      <c r="D79" t="str">
        <f t="shared" si="2"/>
        <v>Zinsertrag</v>
      </c>
      <c r="E79" s="9">
        <f t="shared" si="3"/>
        <v>633.0637230345747</v>
      </c>
    </row>
    <row r="80" spans="1:5" ht="12.75">
      <c r="A80" s="7">
        <f>IF($A$4&gt;=46,46,"")</f>
        <v>46</v>
      </c>
      <c r="B80" s="9">
        <f t="shared" si="0"/>
        <v>121064.79419567155</v>
      </c>
      <c r="C80" t="str">
        <f t="shared" si="1"/>
        <v>Forderung</v>
      </c>
      <c r="D80" t="str">
        <f t="shared" si="2"/>
        <v>Zinsertrag</v>
      </c>
      <c r="E80" s="9">
        <f t="shared" si="3"/>
        <v>636.4091765388293</v>
      </c>
    </row>
    <row r="81" spans="1:5" ht="12.75">
      <c r="A81" s="7">
        <f>IF($A$4&gt;=47,47,"")</f>
        <v>47</v>
      </c>
      <c r="B81" s="9">
        <f t="shared" si="0"/>
        <v>121704.566504913</v>
      </c>
      <c r="C81" t="str">
        <f t="shared" si="1"/>
        <v>Forderung</v>
      </c>
      <c r="D81" t="str">
        <f t="shared" si="2"/>
        <v>Zinsertrag</v>
      </c>
      <c r="E81" s="9">
        <f t="shared" si="3"/>
        <v>639.7723092414526</v>
      </c>
    </row>
    <row r="82" spans="1:5" ht="12.75">
      <c r="A82" s="7">
        <f>IF($A$4&gt;=48,48,"")</f>
        <v>48</v>
      </c>
      <c r="B82" s="9">
        <f t="shared" si="0"/>
        <v>122347.71971948195</v>
      </c>
      <c r="C82" t="str">
        <f t="shared" si="1"/>
        <v>Forderung</v>
      </c>
      <c r="D82" t="str">
        <f t="shared" si="2"/>
        <v>Zinsertrag</v>
      </c>
      <c r="E82" s="9">
        <f t="shared" si="3"/>
        <v>643.1532145689416</v>
      </c>
    </row>
    <row r="83" spans="1:5" ht="12.75">
      <c r="A83" s="7">
        <f>IF($A$4&gt;=49,49,"")</f>
        <v>49</v>
      </c>
      <c r="B83" s="9">
        <f t="shared" si="0"/>
        <v>122994.2717059236</v>
      </c>
      <c r="C83" t="str">
        <f t="shared" si="1"/>
        <v>Forderung</v>
      </c>
      <c r="D83" t="str">
        <f t="shared" si="2"/>
        <v>Zinsertrag</v>
      </c>
      <c r="E83" s="9">
        <f t="shared" si="3"/>
        <v>646.5519864416565</v>
      </c>
    </row>
    <row r="84" spans="1:5" ht="12.75">
      <c r="A84" s="7">
        <f>IF($A$4&gt;=50,50,"")</f>
        <v>50</v>
      </c>
      <c r="B84" s="9">
        <f t="shared" si="0"/>
        <v>123644.24042519958</v>
      </c>
      <c r="C84" t="str">
        <f t="shared" si="1"/>
        <v>Forderung</v>
      </c>
      <c r="D84" t="str">
        <f t="shared" si="2"/>
        <v>Zinsertrag</v>
      </c>
      <c r="E84" s="9">
        <f t="shared" si="3"/>
        <v>649.9687192759739</v>
      </c>
    </row>
    <row r="85" spans="1:5" ht="12.75">
      <c r="A85" s="7">
        <f>IF($A$4&gt;=51,51,"")</f>
        <v>51</v>
      </c>
      <c r="B85" s="9">
        <f t="shared" si="0"/>
        <v>124297.64393318705</v>
      </c>
      <c r="C85" t="str">
        <f t="shared" si="1"/>
        <v>Forderung</v>
      </c>
      <c r="D85" t="str">
        <f t="shared" si="2"/>
        <v>Zinsertrag</v>
      </c>
      <c r="E85" s="9">
        <f t="shared" si="3"/>
        <v>653.4035079874739</v>
      </c>
    </row>
    <row r="86" spans="1:5" ht="12.75">
      <c r="A86" s="7">
        <f>IF($A$4&gt;=52,52,"")</f>
        <v>52</v>
      </c>
      <c r="B86" s="9">
        <f t="shared" si="0"/>
        <v>124954.50038118033</v>
      </c>
      <c r="C86" t="str">
        <f t="shared" si="1"/>
        <v>Forderung</v>
      </c>
      <c r="D86" t="str">
        <f t="shared" si="2"/>
        <v>Zinsertrag</v>
      </c>
      <c r="E86" s="9">
        <f t="shared" si="3"/>
        <v>656.8564479932829</v>
      </c>
    </row>
    <row r="87" spans="1:5" ht="12.75">
      <c r="A87" s="7">
        <f>IF($A$4&gt;=53,53,"")</f>
        <v>53</v>
      </c>
      <c r="B87" s="9">
        <f t="shared" si="0"/>
        <v>125614.82801639501</v>
      </c>
      <c r="C87" t="str">
        <f t="shared" si="1"/>
        <v>Forderung</v>
      </c>
      <c r="D87" t="str">
        <f t="shared" si="2"/>
        <v>Zinsertrag</v>
      </c>
      <c r="E87" s="9">
        <f t="shared" si="3"/>
        <v>660.3276352146786</v>
      </c>
    </row>
    <row r="88" spans="1:5" ht="12.75">
      <c r="A88" s="7">
        <f>IF($A$4&gt;=54,54,"")</f>
        <v>54</v>
      </c>
      <c r="B88" s="9">
        <f t="shared" si="0"/>
        <v>126278.64518247491</v>
      </c>
      <c r="C88" t="str">
        <f t="shared" si="1"/>
        <v>Forderung</v>
      </c>
      <c r="D88" t="str">
        <f t="shared" si="2"/>
        <v>Zinsertrag</v>
      </c>
      <c r="E88" s="9">
        <f t="shared" si="3"/>
        <v>663.817166079898</v>
      </c>
    </row>
    <row r="89" spans="1:5" ht="12.75">
      <c r="A89" s="7">
        <f>IF($A$4&gt;=55,55,"")</f>
        <v>55</v>
      </c>
      <c r="B89" s="9">
        <f t="shared" si="0"/>
        <v>126945.97032000167</v>
      </c>
      <c r="C89" t="str">
        <f t="shared" si="1"/>
        <v>Forderung</v>
      </c>
      <c r="D89" t="str">
        <f t="shared" si="2"/>
        <v>Zinsertrag</v>
      </c>
      <c r="E89" s="9">
        <f t="shared" si="3"/>
        <v>667.3251375267573</v>
      </c>
    </row>
    <row r="90" spans="1:5" ht="12.75">
      <c r="A90" s="7">
        <f>IF($A$4&gt;=56,56,"")</f>
        <v>56</v>
      </c>
      <c r="B90" s="9">
        <f t="shared" si="0"/>
        <v>127616.82196700695</v>
      </c>
      <c r="C90" t="str">
        <f t="shared" si="1"/>
        <v>Forderung</v>
      </c>
      <c r="D90" t="str">
        <f t="shared" si="2"/>
        <v>Zinsertrag</v>
      </c>
      <c r="E90" s="9">
        <f t="shared" si="3"/>
        <v>670.8516470052855</v>
      </c>
    </row>
    <row r="91" spans="1:5" ht="12.75">
      <c r="A91" s="7">
        <f>IF($A$4&gt;=57,57,"")</f>
        <v>57</v>
      </c>
      <c r="B91" s="9">
        <f t="shared" si="0"/>
        <v>128291.21875948757</v>
      </c>
      <c r="C91" t="str">
        <f t="shared" si="1"/>
        <v>Forderung</v>
      </c>
      <c r="D91" t="str">
        <f t="shared" si="2"/>
        <v>Zinsertrag</v>
      </c>
      <c r="E91" s="9">
        <f t="shared" si="3"/>
        <v>674.3967924806202</v>
      </c>
    </row>
    <row r="92" spans="1:5" ht="12.75">
      <c r="A92" s="7">
        <f>IF($A$4&gt;=58,58,"")</f>
        <v>58</v>
      </c>
      <c r="B92" s="9">
        <f t="shared" si="0"/>
        <v>128969.17943192302</v>
      </c>
      <c r="C92" t="str">
        <f t="shared" si="1"/>
        <v>Forderung</v>
      </c>
      <c r="D92" t="str">
        <f t="shared" si="2"/>
        <v>Zinsertrag</v>
      </c>
      <c r="E92" s="9">
        <f t="shared" si="3"/>
        <v>677.9606724354526</v>
      </c>
    </row>
    <row r="93" spans="1:5" ht="12.75">
      <c r="A93" s="7">
        <f>IF($A$4&gt;=59,59,"")</f>
        <v>59</v>
      </c>
      <c r="B93" s="9">
        <f t="shared" si="0"/>
        <v>129650.72281779602</v>
      </c>
      <c r="C93" t="str">
        <f t="shared" si="1"/>
        <v>Forderung</v>
      </c>
      <c r="D93" t="str">
        <f t="shared" si="2"/>
        <v>Zinsertrag</v>
      </c>
      <c r="E93" s="9">
        <f t="shared" si="3"/>
        <v>681.5433858729957</v>
      </c>
    </row>
    <row r="94" spans="1:5" ht="12.75">
      <c r="A94" s="7">
        <f>IF($A$4&gt;=60,60,"")</f>
        <v>60</v>
      </c>
      <c r="B94" s="9">
        <f t="shared" si="0"/>
        <v>130335.86785011565</v>
      </c>
      <c r="C94" t="str">
        <f t="shared" si="1"/>
        <v>Forderung</v>
      </c>
      <c r="D94" t="str">
        <f t="shared" si="2"/>
        <v>Zinsertrag</v>
      </c>
      <c r="E94" s="9">
        <f t="shared" si="3"/>
        <v>685.1450323196332</v>
      </c>
    </row>
  </sheetData>
  <mergeCells count="1">
    <mergeCell ref="B8:G8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 xml:space="preserve">&amp;C&amp;"Arial,Fett"&amp;12Die Bewertung eines Festbetragsdarlehens mit unterjährig zu berechnenden aber endfällig zu zahlenden Zinsen nach der Effektivzinsmethode </oddHeader>
    <oddFooter>&amp;R&amp;6&amp;F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2016-07-19T17:59:54Z</cp:lastPrinted>
  <dcterms:created xsi:type="dcterms:W3CDTF">2016-07-12T13:26:53Z</dcterms:created>
  <dcterms:modified xsi:type="dcterms:W3CDTF">2016-07-19T18:02:36Z</dcterms:modified>
  <cp:category/>
  <cp:version/>
  <cp:contentType/>
  <cp:contentStatus/>
</cp:coreProperties>
</file>