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0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<sst xmlns="http://schemas.openxmlformats.org/spreadsheetml/2006/main" count="66" uniqueCount="48">
  <si>
    <t>Personalkosten (fix)</t>
  </si>
  <si>
    <t>Personalkosten (variabel)</t>
  </si>
  <si>
    <t>Sachkosten (fix)</t>
  </si>
  <si>
    <t>Sachkosten (variabel)</t>
  </si>
  <si>
    <t>Funktion</t>
  </si>
  <si>
    <t>Kostenart</t>
  </si>
  <si>
    <t>lmi/lmn</t>
  </si>
  <si>
    <t>Prozeßleistung</t>
  </si>
  <si>
    <t>Leistungsmaßstab</t>
  </si>
  <si>
    <t>Prozeßmenge</t>
  </si>
  <si>
    <t>Cost Driver</t>
  </si>
  <si>
    <t>Mögliche Lieferanten ermitteln</t>
  </si>
  <si>
    <t>Personalkosten</t>
  </si>
  <si>
    <t>Sachkosten</t>
  </si>
  <si>
    <t>Lieferanten auswählen</t>
  </si>
  <si>
    <t>Stunden</t>
  </si>
  <si>
    <t>Lieferantenkontakte</t>
  </si>
  <si>
    <t>ermittelte Lieferanten</t>
  </si>
  <si>
    <t>abgelehnte Lieferanten</t>
  </si>
  <si>
    <t>Mitteilung erstellen und versenden</t>
  </si>
  <si>
    <t>Bestellauftrag anlegen</t>
  </si>
  <si>
    <t>Bestellaufträge</t>
  </si>
  <si>
    <t>Bestellpositionen erfassen</t>
  </si>
  <si>
    <t>Bestellauftrag versenden</t>
  </si>
  <si>
    <t>Kontrakte bearbeiten</t>
  </si>
  <si>
    <t>Kontrakte</t>
  </si>
  <si>
    <t>Kostenstelle Einkauf leiten</t>
  </si>
  <si>
    <t>Summe</t>
  </si>
  <si>
    <t>Stundensatz</t>
  </si>
  <si>
    <t>Prozeßkosten, gesamt</t>
  </si>
  <si>
    <t>davon:</t>
  </si>
  <si>
    <t>LMI-Kosten</t>
  </si>
  <si>
    <t>LMN-Kosten</t>
  </si>
  <si>
    <t>Umlagesatz</t>
  </si>
  <si>
    <t>Einsatzfaktor</t>
  </si>
  <si>
    <t>Kosten pro Prozeß</t>
  </si>
  <si>
    <t>PK-Satz, lmi</t>
  </si>
  <si>
    <t>PK-Satz, gesamt</t>
  </si>
  <si>
    <t>Legende</t>
  </si>
  <si>
    <t>lmi</t>
  </si>
  <si>
    <t>leistungsmengeninduziert</t>
  </si>
  <si>
    <t>leistungsmengenneutral</t>
  </si>
  <si>
    <t>Prozeßkosten</t>
  </si>
  <si>
    <t>lmn</t>
  </si>
  <si>
    <t>PK</t>
  </si>
  <si>
    <t>=</t>
  </si>
  <si>
    <t>Zusammenhänge</t>
  </si>
  <si>
    <t>Bestellpositionen × Bestellaufträge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</si>
</sst>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_-* #,##0.0\ _D_M_-;\-* #,##0.0\ _D_M_-;_-* &quot;-&quot;??\ _D_M_-;_-@_-"/>
    <numFmt numFmtId="165" formatCode="_-* #,##0\ _D_M_-;\-* #,##0\ _D_M_-;_-* &quot;-&quot;??\ _D_M_-;_-@_-"/>
  </numFmts>
  <fonts count="3">
    <font>
      <sz val="10"/>
      <name val="Arial"/>
      <family val="0"/>
    </font>
    <font>
      <sz val="10"/>
      <color indexed="4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3" fontId="1" fillId="0" borderId="0" xfId="15" applyFont="1" applyAlignment="1">
      <alignment/>
    </xf>
    <xf numFmtId="43" fontId="0" fillId="0" borderId="0" xfId="15" applyAlignment="1">
      <alignment/>
    </xf>
    <xf numFmtId="165" fontId="1" fillId="0" borderId="0" xfId="15" applyNumberFormat="1" applyFont="1" applyAlignment="1">
      <alignment/>
    </xf>
    <xf numFmtId="165" fontId="0" fillId="0" borderId="0" xfId="15" applyNumberFormat="1" applyAlignment="1">
      <alignment/>
    </xf>
    <xf numFmtId="165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horizontal="left" indent="2"/>
    </xf>
    <xf numFmtId="0" fontId="0" fillId="0" borderId="0" xfId="0" applyAlignment="1">
      <alignment horizontal="right"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9.00390625" style="0" bestFit="1" customWidth="1"/>
    <col min="2" max="2" width="13.8515625" style="0" bestFit="1" customWidth="1"/>
    <col min="3" max="3" width="7.8515625" style="0" bestFit="1" customWidth="1"/>
    <col min="4" max="4" width="14.57421875" style="0" bestFit="1" customWidth="1"/>
    <col min="5" max="5" width="17.28125" style="0" bestFit="1" customWidth="1"/>
    <col min="6" max="6" width="14.7109375" style="0" customWidth="1"/>
    <col min="7" max="7" width="21.00390625" style="0" customWidth="1"/>
    <col min="8" max="8" width="13.7109375" style="0" bestFit="1" customWidth="1"/>
    <col min="9" max="9" width="30.28125" style="0" bestFit="1" customWidth="1"/>
    <col min="10" max="10" width="12.140625" style="0" bestFit="1" customWidth="1"/>
    <col min="11" max="11" width="11.57421875" style="0" customWidth="1"/>
    <col min="12" max="12" width="15.8515625" style="0" bestFit="1" customWidth="1"/>
    <col min="13" max="13" width="12.57421875" style="0" bestFit="1" customWidth="1"/>
    <col min="14" max="14" width="17.7109375" style="0" bestFit="1" customWidth="1"/>
    <col min="15" max="15" width="17.00390625" style="0" customWidth="1"/>
    <col min="16" max="16" width="4.28125" style="0" customWidth="1"/>
    <col min="17" max="17" width="2.140625" style="0" bestFit="1" customWidth="1"/>
    <col min="18" max="18" width="2.140625" style="0" customWidth="1"/>
  </cols>
  <sheetData>
    <row r="1" spans="1:16" ht="12.75">
      <c r="A1" t="s">
        <v>0</v>
      </c>
      <c r="B1" s="3">
        <v>15000</v>
      </c>
      <c r="P1" s="2" t="s">
        <v>38</v>
      </c>
    </row>
    <row r="2" spans="1:19" ht="12.75">
      <c r="A2" t="s">
        <v>1</v>
      </c>
      <c r="B2" s="3">
        <v>0</v>
      </c>
      <c r="D2" s="10"/>
      <c r="P2" t="s">
        <v>39</v>
      </c>
      <c r="Q2" s="11" t="s">
        <v>45</v>
      </c>
      <c r="R2" s="11"/>
      <c r="S2" t="s">
        <v>40</v>
      </c>
    </row>
    <row r="3" spans="1:19" ht="12.75">
      <c r="A3" t="s">
        <v>2</v>
      </c>
      <c r="B3" s="3">
        <v>5000</v>
      </c>
      <c r="D3" s="10"/>
      <c r="P3" t="s">
        <v>43</v>
      </c>
      <c r="Q3" s="11" t="s">
        <v>45</v>
      </c>
      <c r="R3" s="11"/>
      <c r="S3" t="s">
        <v>41</v>
      </c>
    </row>
    <row r="4" spans="1:19" ht="12.75">
      <c r="A4" t="s">
        <v>3</v>
      </c>
      <c r="B4" s="3">
        <v>2000</v>
      </c>
      <c r="D4" s="10"/>
      <c r="P4" t="s">
        <v>44</v>
      </c>
      <c r="Q4" s="11" t="s">
        <v>45</v>
      </c>
      <c r="R4" s="11"/>
      <c r="S4" t="s">
        <v>42</v>
      </c>
    </row>
    <row r="6" spans="1:16" ht="12.75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28</v>
      </c>
      <c r="G6" s="2" t="s">
        <v>29</v>
      </c>
      <c r="H6" s="2" t="s">
        <v>9</v>
      </c>
      <c r="I6" s="2" t="s">
        <v>10</v>
      </c>
      <c r="J6" s="2" t="s">
        <v>36</v>
      </c>
      <c r="K6" s="2" t="s">
        <v>33</v>
      </c>
      <c r="L6" s="2" t="s">
        <v>37</v>
      </c>
      <c r="M6" s="2" t="s">
        <v>34</v>
      </c>
      <c r="N6" s="2" t="s">
        <v>35</v>
      </c>
      <c r="O6" s="2"/>
      <c r="P6" s="2" t="s">
        <v>46</v>
      </c>
    </row>
    <row r="7" spans="1:15" ht="12.75">
      <c r="A7" s="1" t="s">
        <v>11</v>
      </c>
      <c r="B7" t="s">
        <v>12</v>
      </c>
      <c r="C7" t="str">
        <f aca="true" t="shared" si="0" ref="C7:C22">IF(H7&gt;0,"lmi","lmn")</f>
        <v>lmi</v>
      </c>
      <c r="D7" s="5">
        <v>169</v>
      </c>
      <c r="E7" s="1" t="s">
        <v>15</v>
      </c>
      <c r="F7" s="4">
        <f aca="true" t="shared" si="1" ref="F7:F22">IF(B7="Personalkosten",($B$1+$B$2)/$D$24,IF(B7="Sachkosten",($B$3+$B$4)/$D$24,"Falsche Kostenart"))</f>
        <v>21.802325581395348</v>
      </c>
      <c r="G7" s="4">
        <f aca="true" t="shared" si="2" ref="G7:G22">D7*F7</f>
        <v>3684.593023255814</v>
      </c>
      <c r="H7" s="5">
        <v>300</v>
      </c>
      <c r="I7" s="1" t="s">
        <v>16</v>
      </c>
      <c r="J7" s="4">
        <f aca="true" t="shared" si="3" ref="J7:J22">IF(C7="lmi",G7/H7,0)</f>
        <v>12.281976744186046</v>
      </c>
      <c r="K7" s="4">
        <f aca="true" t="shared" si="4" ref="K7:K22">IF(J7&gt;0,$G$27/$G$26*J7,0)</f>
        <v>0.8187984496124031</v>
      </c>
      <c r="L7" s="8">
        <f>J7+K7</f>
        <v>13.10077519379845</v>
      </c>
      <c r="M7" s="5">
        <v>3</v>
      </c>
      <c r="N7" s="4">
        <f aca="true" t="shared" si="5" ref="N7:N22">L7*M7</f>
        <v>39.30232558139535</v>
      </c>
      <c r="O7" s="5"/>
    </row>
    <row r="8" spans="1:15" ht="12.75">
      <c r="A8" t="str">
        <f>A7</f>
        <v>Mögliche Lieferanten ermitteln</v>
      </c>
      <c r="B8" t="s">
        <v>13</v>
      </c>
      <c r="C8" t="str">
        <f t="shared" si="0"/>
        <v>lmi</v>
      </c>
      <c r="D8" s="6">
        <f>D7</f>
        <v>169</v>
      </c>
      <c r="E8" t="str">
        <f>$E$7</f>
        <v>Stunden</v>
      </c>
      <c r="F8" s="4">
        <f t="shared" si="1"/>
        <v>10.174418604651162</v>
      </c>
      <c r="G8" s="4">
        <f t="shared" si="2"/>
        <v>1719.4767441860465</v>
      </c>
      <c r="H8" s="6">
        <f>H7</f>
        <v>300</v>
      </c>
      <c r="I8" t="str">
        <f>I7</f>
        <v>Lieferantenkontakte</v>
      </c>
      <c r="J8" s="4">
        <f t="shared" si="3"/>
        <v>5.7315891472868215</v>
      </c>
      <c r="K8" s="4">
        <f t="shared" si="4"/>
        <v>0.3821059431524548</v>
      </c>
      <c r="L8" s="8">
        <f aca="true" t="shared" si="6" ref="L8:L22">J8+K8</f>
        <v>6.113695090439276</v>
      </c>
      <c r="M8" s="6">
        <f>M7</f>
        <v>3</v>
      </c>
      <c r="N8" s="4">
        <f t="shared" si="5"/>
        <v>18.34108527131783</v>
      </c>
      <c r="O8" s="6"/>
    </row>
    <row r="9" spans="1:15" ht="12.75">
      <c r="A9" s="1" t="s">
        <v>14</v>
      </c>
      <c r="B9" t="s">
        <v>12</v>
      </c>
      <c r="C9" t="str">
        <f t="shared" si="0"/>
        <v>lmi</v>
      </c>
      <c r="D9" s="5">
        <v>106</v>
      </c>
      <c r="E9" t="str">
        <f aca="true" t="shared" si="7" ref="E9:E22">$E$7</f>
        <v>Stunden</v>
      </c>
      <c r="F9" s="4">
        <f t="shared" si="1"/>
        <v>21.802325581395348</v>
      </c>
      <c r="G9" s="4">
        <f t="shared" si="2"/>
        <v>2311.046511627907</v>
      </c>
      <c r="H9" s="5">
        <v>60</v>
      </c>
      <c r="I9" s="1" t="s">
        <v>17</v>
      </c>
      <c r="J9" s="4">
        <f t="shared" si="3"/>
        <v>38.51744186046512</v>
      </c>
      <c r="K9" s="4">
        <f t="shared" si="4"/>
        <v>2.567829457364341</v>
      </c>
      <c r="L9" s="8">
        <f t="shared" si="6"/>
        <v>41.08527131782946</v>
      </c>
      <c r="M9" s="5">
        <v>1</v>
      </c>
      <c r="N9" s="4">
        <f t="shared" si="5"/>
        <v>41.08527131782946</v>
      </c>
      <c r="O9" s="5"/>
    </row>
    <row r="10" spans="1:15" ht="12.75">
      <c r="A10" t="str">
        <f>A9</f>
        <v>Lieferanten auswählen</v>
      </c>
      <c r="B10" t="s">
        <v>13</v>
      </c>
      <c r="C10" t="str">
        <f t="shared" si="0"/>
        <v>lmi</v>
      </c>
      <c r="D10" s="7">
        <f>D9</f>
        <v>106</v>
      </c>
      <c r="E10" t="str">
        <f t="shared" si="7"/>
        <v>Stunden</v>
      </c>
      <c r="F10" s="4">
        <f t="shared" si="1"/>
        <v>10.174418604651162</v>
      </c>
      <c r="G10" s="4">
        <f t="shared" si="2"/>
        <v>1078.4883720930231</v>
      </c>
      <c r="H10" s="7">
        <f>H9</f>
        <v>60</v>
      </c>
      <c r="I10" t="str">
        <f>I9</f>
        <v>ermittelte Lieferanten</v>
      </c>
      <c r="J10" s="4">
        <f t="shared" si="3"/>
        <v>17.974806201550386</v>
      </c>
      <c r="K10" s="4">
        <f t="shared" si="4"/>
        <v>1.1983204134366925</v>
      </c>
      <c r="L10" s="8">
        <f t="shared" si="6"/>
        <v>19.17312661498708</v>
      </c>
      <c r="M10" s="6">
        <f>M9</f>
        <v>1</v>
      </c>
      <c r="N10" s="4">
        <f t="shared" si="5"/>
        <v>19.17312661498708</v>
      </c>
      <c r="O10" s="6"/>
    </row>
    <row r="11" spans="1:15" ht="12.75">
      <c r="A11" s="1" t="s">
        <v>19</v>
      </c>
      <c r="B11" t="s">
        <v>12</v>
      </c>
      <c r="C11" t="str">
        <f t="shared" si="0"/>
        <v>lmi</v>
      </c>
      <c r="D11" s="5">
        <v>42</v>
      </c>
      <c r="E11" t="str">
        <f t="shared" si="7"/>
        <v>Stunden</v>
      </c>
      <c r="F11" s="4">
        <f t="shared" si="1"/>
        <v>21.802325581395348</v>
      </c>
      <c r="G11" s="4">
        <f t="shared" si="2"/>
        <v>915.6976744186046</v>
      </c>
      <c r="H11" s="5">
        <v>240</v>
      </c>
      <c r="I11" s="1" t="s">
        <v>18</v>
      </c>
      <c r="J11" s="4">
        <f t="shared" si="3"/>
        <v>3.815406976744186</v>
      </c>
      <c r="K11" s="4">
        <f t="shared" si="4"/>
        <v>0.2543604651162791</v>
      </c>
      <c r="L11" s="8">
        <f t="shared" si="6"/>
        <v>4.069767441860465</v>
      </c>
      <c r="M11" s="5">
        <v>2</v>
      </c>
      <c r="N11" s="4">
        <f t="shared" si="5"/>
        <v>8.13953488372093</v>
      </c>
      <c r="O11" s="5"/>
    </row>
    <row r="12" spans="1:15" ht="12.75">
      <c r="A12" t="str">
        <f>A11</f>
        <v>Mitteilung erstellen und versenden</v>
      </c>
      <c r="B12" t="s">
        <v>13</v>
      </c>
      <c r="C12" t="str">
        <f t="shared" si="0"/>
        <v>lmi</v>
      </c>
      <c r="D12" s="7">
        <f>D11</f>
        <v>42</v>
      </c>
      <c r="E12" t="str">
        <f t="shared" si="7"/>
        <v>Stunden</v>
      </c>
      <c r="F12" s="4">
        <f t="shared" si="1"/>
        <v>10.174418604651162</v>
      </c>
      <c r="G12" s="4">
        <f t="shared" si="2"/>
        <v>427.3255813953488</v>
      </c>
      <c r="H12" s="7">
        <f>H11</f>
        <v>240</v>
      </c>
      <c r="I12" t="str">
        <f>I11</f>
        <v>abgelehnte Lieferanten</v>
      </c>
      <c r="J12" s="4">
        <f t="shared" si="3"/>
        <v>1.7805232558139534</v>
      </c>
      <c r="K12" s="4">
        <f t="shared" si="4"/>
        <v>0.11870155038759689</v>
      </c>
      <c r="L12" s="8">
        <f t="shared" si="6"/>
        <v>1.8992248062015502</v>
      </c>
      <c r="M12" s="6">
        <f>M11</f>
        <v>2</v>
      </c>
      <c r="N12" s="4">
        <f t="shared" si="5"/>
        <v>3.7984496124031004</v>
      </c>
      <c r="O12" s="6"/>
    </row>
    <row r="13" spans="1:15" ht="12.75">
      <c r="A13" s="1" t="s">
        <v>20</v>
      </c>
      <c r="B13" t="s">
        <v>12</v>
      </c>
      <c r="C13" t="str">
        <f t="shared" si="0"/>
        <v>lmi</v>
      </c>
      <c r="D13" s="5">
        <v>58</v>
      </c>
      <c r="E13" t="str">
        <f t="shared" si="7"/>
        <v>Stunden</v>
      </c>
      <c r="F13" s="4">
        <f t="shared" si="1"/>
        <v>21.802325581395348</v>
      </c>
      <c r="G13" s="4">
        <f t="shared" si="2"/>
        <v>1264.53488372093</v>
      </c>
      <c r="H13" s="5">
        <v>500</v>
      </c>
      <c r="I13" s="1" t="s">
        <v>21</v>
      </c>
      <c r="J13" s="4">
        <f t="shared" si="3"/>
        <v>2.52906976744186</v>
      </c>
      <c r="K13" s="4">
        <f t="shared" si="4"/>
        <v>0.16860465116279066</v>
      </c>
      <c r="L13" s="8">
        <f t="shared" si="6"/>
        <v>2.6976744186046506</v>
      </c>
      <c r="M13" s="5">
        <v>1</v>
      </c>
      <c r="N13" s="4">
        <f t="shared" si="5"/>
        <v>2.6976744186046506</v>
      </c>
      <c r="O13" s="5"/>
    </row>
    <row r="14" spans="1:15" ht="12.75">
      <c r="A14" t="str">
        <f>A13</f>
        <v>Bestellauftrag anlegen</v>
      </c>
      <c r="B14" t="s">
        <v>13</v>
      </c>
      <c r="C14" t="str">
        <f t="shared" si="0"/>
        <v>lmi</v>
      </c>
      <c r="D14" s="7">
        <f>D13</f>
        <v>58</v>
      </c>
      <c r="E14" t="str">
        <f t="shared" si="7"/>
        <v>Stunden</v>
      </c>
      <c r="F14" s="4">
        <f t="shared" si="1"/>
        <v>10.174418604651162</v>
      </c>
      <c r="G14" s="4">
        <f t="shared" si="2"/>
        <v>590.1162790697674</v>
      </c>
      <c r="H14" s="7">
        <f>H13</f>
        <v>500</v>
      </c>
      <c r="I14" t="str">
        <f>I13</f>
        <v>Bestellaufträge</v>
      </c>
      <c r="J14" s="4">
        <f t="shared" si="3"/>
        <v>1.1802325581395348</v>
      </c>
      <c r="K14" s="4">
        <f t="shared" si="4"/>
        <v>0.07868217054263565</v>
      </c>
      <c r="L14" s="8">
        <f t="shared" si="6"/>
        <v>1.2589147286821705</v>
      </c>
      <c r="M14" s="6">
        <f>M13</f>
        <v>1</v>
      </c>
      <c r="N14" s="4">
        <f t="shared" si="5"/>
        <v>1.2589147286821705</v>
      </c>
      <c r="O14" s="6"/>
    </row>
    <row r="15" spans="1:15" ht="12.75">
      <c r="A15" s="1" t="s">
        <v>22</v>
      </c>
      <c r="B15" t="s">
        <v>12</v>
      </c>
      <c r="C15" t="str">
        <f t="shared" si="0"/>
        <v>lmi</v>
      </c>
      <c r="D15" s="5">
        <v>233</v>
      </c>
      <c r="E15" t="str">
        <f t="shared" si="7"/>
        <v>Stunden</v>
      </c>
      <c r="F15" s="4">
        <f t="shared" si="1"/>
        <v>21.802325581395348</v>
      </c>
      <c r="G15" s="4">
        <f t="shared" si="2"/>
        <v>5079.941860465116</v>
      </c>
      <c r="H15" s="5">
        <v>2150</v>
      </c>
      <c r="I15" s="1" t="s">
        <v>47</v>
      </c>
      <c r="J15" s="4">
        <f t="shared" si="3"/>
        <v>2.3627636560302867</v>
      </c>
      <c r="K15" s="4">
        <f t="shared" si="4"/>
        <v>0.15751757706868577</v>
      </c>
      <c r="L15" s="8">
        <f t="shared" si="6"/>
        <v>2.5202812330989723</v>
      </c>
      <c r="M15" s="5">
        <v>5</v>
      </c>
      <c r="N15" s="4">
        <f t="shared" si="5"/>
        <v>12.601406165494861</v>
      </c>
      <c r="O15" s="5"/>
    </row>
    <row r="16" spans="1:15" ht="12.75">
      <c r="A16" t="str">
        <f>A15</f>
        <v>Bestellpositionen erfassen</v>
      </c>
      <c r="B16" t="s">
        <v>13</v>
      </c>
      <c r="C16" t="str">
        <f t="shared" si="0"/>
        <v>lmi</v>
      </c>
      <c r="D16" s="7">
        <f>D15</f>
        <v>233</v>
      </c>
      <c r="E16" t="str">
        <f t="shared" si="7"/>
        <v>Stunden</v>
      </c>
      <c r="F16" s="4">
        <f t="shared" si="1"/>
        <v>10.174418604651162</v>
      </c>
      <c r="G16" s="4">
        <f t="shared" si="2"/>
        <v>2370.639534883721</v>
      </c>
      <c r="H16" s="7">
        <f>H15</f>
        <v>2150</v>
      </c>
      <c r="I16" t="str">
        <f>I15</f>
        <v>Bestellpositionen × Bestellaufträge</v>
      </c>
      <c r="J16" s="4">
        <f t="shared" si="3"/>
        <v>1.1026230394808003</v>
      </c>
      <c r="K16" s="4">
        <f t="shared" si="4"/>
        <v>0.07350820263205335</v>
      </c>
      <c r="L16" s="8">
        <f t="shared" si="6"/>
        <v>1.1761312421128536</v>
      </c>
      <c r="M16" s="6">
        <f>M15</f>
        <v>5</v>
      </c>
      <c r="N16" s="4">
        <f t="shared" si="5"/>
        <v>5.880656210564268</v>
      </c>
      <c r="O16" s="6"/>
    </row>
    <row r="17" spans="1:15" ht="12.75">
      <c r="A17" s="1" t="s">
        <v>23</v>
      </c>
      <c r="B17" t="s">
        <v>12</v>
      </c>
      <c r="C17" t="str">
        <f t="shared" si="0"/>
        <v>lmi</v>
      </c>
      <c r="D17" s="5">
        <v>21</v>
      </c>
      <c r="E17" t="str">
        <f t="shared" si="7"/>
        <v>Stunden</v>
      </c>
      <c r="F17" s="4">
        <f t="shared" si="1"/>
        <v>21.802325581395348</v>
      </c>
      <c r="G17" s="4">
        <f t="shared" si="2"/>
        <v>457.8488372093023</v>
      </c>
      <c r="H17" s="5">
        <v>500</v>
      </c>
      <c r="I17" s="1" t="s">
        <v>21</v>
      </c>
      <c r="J17" s="4">
        <f t="shared" si="3"/>
        <v>0.9156976744186046</v>
      </c>
      <c r="K17" s="4">
        <f t="shared" si="4"/>
        <v>0.061046511627906974</v>
      </c>
      <c r="L17" s="8">
        <f t="shared" si="6"/>
        <v>0.9767441860465116</v>
      </c>
      <c r="M17" s="5">
        <v>1</v>
      </c>
      <c r="N17" s="4">
        <f t="shared" si="5"/>
        <v>0.9767441860465116</v>
      </c>
      <c r="O17" s="5"/>
    </row>
    <row r="18" spans="1:15" ht="12.75">
      <c r="A18" t="str">
        <f>A17</f>
        <v>Bestellauftrag versenden</v>
      </c>
      <c r="B18" t="s">
        <v>13</v>
      </c>
      <c r="C18" t="str">
        <f t="shared" si="0"/>
        <v>lmi</v>
      </c>
      <c r="D18" s="7">
        <f>D17</f>
        <v>21</v>
      </c>
      <c r="E18" t="str">
        <f t="shared" si="7"/>
        <v>Stunden</v>
      </c>
      <c r="F18" s="4">
        <f t="shared" si="1"/>
        <v>10.174418604651162</v>
      </c>
      <c r="G18" s="4">
        <f t="shared" si="2"/>
        <v>213.6627906976744</v>
      </c>
      <c r="H18" s="7">
        <f>H17</f>
        <v>500</v>
      </c>
      <c r="I18" t="str">
        <f>I17</f>
        <v>Bestellaufträge</v>
      </c>
      <c r="J18" s="4">
        <f t="shared" si="3"/>
        <v>0.4273255813953488</v>
      </c>
      <c r="K18" s="4">
        <f t="shared" si="4"/>
        <v>0.028488372093023254</v>
      </c>
      <c r="L18" s="8">
        <f t="shared" si="6"/>
        <v>0.45581395348837206</v>
      </c>
      <c r="M18" s="6">
        <f>M17</f>
        <v>1</v>
      </c>
      <c r="N18" s="4">
        <f t="shared" si="5"/>
        <v>0.45581395348837206</v>
      </c>
      <c r="O18" s="6"/>
    </row>
    <row r="19" spans="1:15" ht="12.75">
      <c r="A19" s="1" t="s">
        <v>24</v>
      </c>
      <c r="B19" t="s">
        <v>12</v>
      </c>
      <c r="C19" t="str">
        <f t="shared" si="0"/>
        <v>lmi</v>
      </c>
      <c r="D19" s="5">
        <v>16</v>
      </c>
      <c r="E19" t="str">
        <f t="shared" si="7"/>
        <v>Stunden</v>
      </c>
      <c r="F19" s="4">
        <f t="shared" si="1"/>
        <v>21.802325581395348</v>
      </c>
      <c r="G19" s="4">
        <f t="shared" si="2"/>
        <v>348.83720930232556</v>
      </c>
      <c r="H19" s="5">
        <v>40</v>
      </c>
      <c r="I19" s="1" t="s">
        <v>25</v>
      </c>
      <c r="J19" s="4">
        <f t="shared" si="3"/>
        <v>8.720930232558139</v>
      </c>
      <c r="K19" s="4">
        <f t="shared" si="4"/>
        <v>0.5813953488372092</v>
      </c>
      <c r="L19" s="8">
        <f t="shared" si="6"/>
        <v>9.302325581395348</v>
      </c>
      <c r="M19" s="5">
        <v>1</v>
      </c>
      <c r="N19" s="4">
        <f t="shared" si="5"/>
        <v>9.302325581395348</v>
      </c>
      <c r="O19" s="5"/>
    </row>
    <row r="20" spans="1:15" ht="12.75">
      <c r="A20" t="str">
        <f>A19</f>
        <v>Kontrakte bearbeiten</v>
      </c>
      <c r="B20" t="s">
        <v>13</v>
      </c>
      <c r="C20" t="str">
        <f t="shared" si="0"/>
        <v>lmi</v>
      </c>
      <c r="D20" s="7">
        <f>D19</f>
        <v>16</v>
      </c>
      <c r="E20" t="str">
        <f t="shared" si="7"/>
        <v>Stunden</v>
      </c>
      <c r="F20" s="4">
        <f t="shared" si="1"/>
        <v>10.174418604651162</v>
      </c>
      <c r="G20" s="4">
        <f t="shared" si="2"/>
        <v>162.7906976744186</v>
      </c>
      <c r="H20" s="7">
        <f>H19</f>
        <v>40</v>
      </c>
      <c r="I20" t="str">
        <f>I19</f>
        <v>Kontrakte</v>
      </c>
      <c r="J20" s="4">
        <f t="shared" si="3"/>
        <v>4.069767441860465</v>
      </c>
      <c r="K20" s="4">
        <f t="shared" si="4"/>
        <v>0.2713178294573643</v>
      </c>
      <c r="L20" s="8">
        <f t="shared" si="6"/>
        <v>4.341085271317829</v>
      </c>
      <c r="M20" s="6">
        <f>M19</f>
        <v>1</v>
      </c>
      <c r="N20" s="4">
        <f t="shared" si="5"/>
        <v>4.341085271317829</v>
      </c>
      <c r="O20" s="6"/>
    </row>
    <row r="21" spans="1:15" ht="12.75">
      <c r="A21" s="1" t="s">
        <v>26</v>
      </c>
      <c r="B21" t="s">
        <v>12</v>
      </c>
      <c r="C21" t="str">
        <f t="shared" si="0"/>
        <v>lmn</v>
      </c>
      <c r="D21" s="5">
        <v>43</v>
      </c>
      <c r="E21" t="str">
        <f t="shared" si="7"/>
        <v>Stunden</v>
      </c>
      <c r="F21" s="4">
        <f t="shared" si="1"/>
        <v>21.802325581395348</v>
      </c>
      <c r="G21" s="4">
        <f t="shared" si="2"/>
        <v>937.5</v>
      </c>
      <c r="H21" s="3">
        <v>0</v>
      </c>
      <c r="I21" s="4"/>
      <c r="J21" s="4">
        <f t="shared" si="3"/>
        <v>0</v>
      </c>
      <c r="K21" s="4">
        <f t="shared" si="4"/>
        <v>0</v>
      </c>
      <c r="L21" s="8">
        <f t="shared" si="6"/>
        <v>0</v>
      </c>
      <c r="M21" s="5">
        <v>0</v>
      </c>
      <c r="N21" s="4">
        <f t="shared" si="5"/>
        <v>0</v>
      </c>
      <c r="O21" s="5"/>
    </row>
    <row r="22" spans="1:15" ht="12.75">
      <c r="A22" t="str">
        <f>A21</f>
        <v>Kostenstelle Einkauf leiten</v>
      </c>
      <c r="B22" t="s">
        <v>13</v>
      </c>
      <c r="C22" t="str">
        <f t="shared" si="0"/>
        <v>lmn</v>
      </c>
      <c r="D22" s="7">
        <f>D21</f>
        <v>43</v>
      </c>
      <c r="E22" t="str">
        <f t="shared" si="7"/>
        <v>Stunden</v>
      </c>
      <c r="F22" s="4">
        <f t="shared" si="1"/>
        <v>10.174418604651162</v>
      </c>
      <c r="G22" s="4">
        <f t="shared" si="2"/>
        <v>437.5</v>
      </c>
      <c r="H22" s="8">
        <f>H21</f>
        <v>0</v>
      </c>
      <c r="J22" s="4">
        <f t="shared" si="3"/>
        <v>0</v>
      </c>
      <c r="K22" s="4">
        <f t="shared" si="4"/>
        <v>0</v>
      </c>
      <c r="L22" s="8">
        <f t="shared" si="6"/>
        <v>0</v>
      </c>
      <c r="M22" s="6">
        <f>M21</f>
        <v>0</v>
      </c>
      <c r="N22" s="4">
        <f t="shared" si="5"/>
        <v>0</v>
      </c>
      <c r="O22" s="6"/>
    </row>
    <row r="24" spans="3:7" ht="12.75">
      <c r="C24" t="s">
        <v>27</v>
      </c>
      <c r="D24" s="7">
        <f>SUM(D7:D23)/2</f>
        <v>688</v>
      </c>
      <c r="E24" t="str">
        <f>$E$7</f>
        <v>Stunden</v>
      </c>
      <c r="F24" s="9" t="s">
        <v>27</v>
      </c>
      <c r="G24" s="8">
        <f>SUM(G7:G23)</f>
        <v>22000</v>
      </c>
    </row>
    <row r="25" ht="12.75">
      <c r="F25" s="9" t="s">
        <v>30</v>
      </c>
    </row>
    <row r="26" spans="6:7" ht="12.75">
      <c r="F26" s="9" t="s">
        <v>31</v>
      </c>
      <c r="G26" s="4">
        <f>SUMIF(C7:C22,"lmi",G7:G22)</f>
        <v>20625</v>
      </c>
    </row>
    <row r="27" spans="6:7" ht="12.75">
      <c r="F27" s="9" t="s">
        <v>32</v>
      </c>
      <c r="G27" s="4">
        <f>SUMIF(C7:C22,"lmn",G7:G22)</f>
        <v>1375</v>
      </c>
    </row>
  </sheetData>
  <printOptions/>
  <pageMargins left="0.75" right="0.75" top="1" bottom="1" header="0.4921259845" footer="0.4921259845"/>
  <pageSetup horizontalDpi="300" verticalDpi="300" orientation="landscape" paperSize="9" r:id="rId3"/>
  <headerFooter alignWithMargins="0">
    <oddHeader>&amp;C&amp;"Arial,Fett"&amp;12Prozeßkostenrechnung</oddHeader>
    <oddFooter>&amp;C- &amp;P -&amp;R&amp;6&amp;F</oddFooter>
  </headerFooter>
  <legacyDrawing r:id="rId2"/>
  <oleObjects>
    <oleObject progId="Visio" shapeId="64185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Klaus Gach</dc:creator>
  <cp:keywords/>
  <dc:description/>
  <cp:lastModifiedBy>Prof. Dr. Klaus Gach</cp:lastModifiedBy>
  <cp:lastPrinted>1998-12-19T18:11:51Z</cp:lastPrinted>
  <dcterms:created xsi:type="dcterms:W3CDTF">1998-07-24T16:11:03Z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