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32" windowHeight="9000" activeTab="0"/>
  </bookViews>
  <sheets>
    <sheet name="Daten1" sheetId="1" r:id="rId1"/>
    <sheet name="Daten2" sheetId="2" r:id="rId2"/>
    <sheet name="BAB" sheetId="3" r:id="rId3"/>
    <sheet name="Gewinn" sheetId="4" r:id="rId4"/>
  </sheets>
  <definedNames/>
  <calcPr fullCalcOnLoad="1"/>
</workbook>
</file>

<file path=xl/sharedStrings.xml><?xml version="1.0" encoding="utf-8"?>
<sst xmlns="http://schemas.openxmlformats.org/spreadsheetml/2006/main" count="145" uniqueCount="83">
  <si>
    <t>[min]</t>
  </si>
  <si>
    <t>Produkte</t>
  </si>
  <si>
    <t>Produkt A</t>
  </si>
  <si>
    <t>Produkt B</t>
  </si>
  <si>
    <t>Verkaufspreis</t>
  </si>
  <si>
    <t>Materialeinzelkosten pro Stück</t>
  </si>
  <si>
    <t>Fertigungslohn pro Stück</t>
  </si>
  <si>
    <t>Sondereinzelkosten der Fertigung pro Stück</t>
  </si>
  <si>
    <t>Fertigungszeit Stufe 1 pro Stück [min.]</t>
  </si>
  <si>
    <t>Fertigungszeit Stufe 2 pro Stück [min.]</t>
  </si>
  <si>
    <t>Fertigungszeit Stufe 3 pro Stück [min.]</t>
  </si>
  <si>
    <t>Fertigungszeit Stufe 4 pro Stück [min.]</t>
  </si>
  <si>
    <t>Produktionsmenge</t>
  </si>
  <si>
    <t>Absatz</t>
  </si>
  <si>
    <t>Fixe Gemeinkosten</t>
  </si>
  <si>
    <t>Hilfs- und Betriebsstoffe</t>
  </si>
  <si>
    <t>Gemeinkostenlöhne</t>
  </si>
  <si>
    <t>Gehälter</t>
  </si>
  <si>
    <t>Kalkulatorische Kosten</t>
  </si>
  <si>
    <t>Kostensteuern</t>
  </si>
  <si>
    <t>Variable Gemeinkosten</t>
  </si>
  <si>
    <t>Summe</t>
  </si>
  <si>
    <t>Kostensatz</t>
  </si>
  <si>
    <t>Materialgemeinkosten</t>
  </si>
  <si>
    <t>Fertigungsgemeinkosten Stufe 1</t>
  </si>
  <si>
    <t>Fertigungsgemeinkosten Stufe 2</t>
  </si>
  <si>
    <t>Fertigungsgemeinkosten Stufe 3</t>
  </si>
  <si>
    <t>Fertigungsgemeinkosten Stufe 4</t>
  </si>
  <si>
    <t>Verwaltungsgemeinkosten</t>
  </si>
  <si>
    <t>Vertriebsgemeinkosten</t>
  </si>
  <si>
    <t>auf die Materialeinzelkosten</t>
  </si>
  <si>
    <t>pro min. in Fertigungshauptkostenstelle 1</t>
  </si>
  <si>
    <t>pro min. in Fertigungshauptkostenstelle 2</t>
  </si>
  <si>
    <t>pro min. in Fertigungshauptkostenstelle 3</t>
  </si>
  <si>
    <t>pro min. in Fertigungshauptkostenstelle 4</t>
  </si>
  <si>
    <t>auf die Herstellkosten des Umsatzes</t>
  </si>
  <si>
    <t>Kostenarten</t>
  </si>
  <si>
    <t>Kostenstellen</t>
  </si>
  <si>
    <t>Vorkostenstellen</t>
  </si>
  <si>
    <t>Endkostenstellen</t>
  </si>
  <si>
    <t>Allgemeine Hilfskosten-stelle
AHKSt</t>
  </si>
  <si>
    <t>Fertigungs-hilfskosten-stelle
FHKSt</t>
  </si>
  <si>
    <t>Material</t>
  </si>
  <si>
    <t>Fertigung 1</t>
  </si>
  <si>
    <t>Fertigung 2</t>
  </si>
  <si>
    <t>Fertigung 3</t>
  </si>
  <si>
    <t>Fertigung 4</t>
  </si>
  <si>
    <t>Verwaltung</t>
  </si>
  <si>
    <t>Vertrieb</t>
  </si>
  <si>
    <t>Umlage AHKSt</t>
  </si>
  <si>
    <t>Umlage FHKSt</t>
  </si>
  <si>
    <t>Summe fixe Gemeinkosten</t>
  </si>
  <si>
    <t>Summe variable Gemeinkosten</t>
  </si>
  <si>
    <t>Summe Gemeinkosten</t>
  </si>
  <si>
    <t>Bezugsgröße</t>
  </si>
  <si>
    <t>Kalkulationssatz</t>
  </si>
  <si>
    <t>Material-</t>
  </si>
  <si>
    <t>einzelkosten</t>
  </si>
  <si>
    <t>Fertigungszeit in den Fertigungshauptkostenstellen</t>
  </si>
  <si>
    <t>Herstellkosten</t>
  </si>
  <si>
    <t>des Umsatzes</t>
  </si>
  <si>
    <t>pro min.</t>
  </si>
  <si>
    <t>Fertigungsgemeinkosten 1</t>
  </si>
  <si>
    <t>Fertigungsgemeinkosten 2</t>
  </si>
  <si>
    <t>Fertigungsgemeinkosten 3</t>
  </si>
  <si>
    <t>Fertigungsgemeinkosten 4</t>
  </si>
  <si>
    <t>Kalkulation</t>
  </si>
  <si>
    <t>Materialeinzelkosten</t>
  </si>
  <si>
    <t>Fertigungseinzelkosten</t>
  </si>
  <si>
    <t>Sondereinzelkosten der Fertigung</t>
  </si>
  <si>
    <t>Selbstkosten</t>
  </si>
  <si>
    <t>Herstellkosten der Produktion</t>
  </si>
  <si>
    <t>Bestandsänderung fertiger Erzeugnisse</t>
  </si>
  <si>
    <t>Herstellkosten des Umsatzes</t>
  </si>
  <si>
    <t>Selbstkosten des Umsatzes</t>
  </si>
  <si>
    <t>Umsatz</t>
  </si>
  <si>
    <t>Gewinnermittlung nach dem Umsatzkostenverfahren 1</t>
  </si>
  <si>
    <t>Gewinnermittlung nach dem Umsatzkostenverfahren 2</t>
  </si>
  <si>
    <t>Gewinn</t>
  </si>
  <si>
    <t>Gewinnermittlung nach dem Gesamtkostenverfahren</t>
  </si>
  <si>
    <t>Gesamtleistung</t>
  </si>
  <si>
    <t>Selbstkosten der Produktion</t>
  </si>
  <si>
    <t>Verteilung der fixen Gemeinkosten auf die Kostenstellen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</si>
</sst>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  <numFmt numFmtId="174" formatCode="#,##0.00_ ;\-#,##0.00\ "/>
    <numFmt numFmtId="175" formatCode="#,##0.0"/>
    <numFmt numFmtId="176" formatCode="0.0%"/>
    <numFmt numFmtId="177" formatCode="0.000%"/>
    <numFmt numFmtId="178" formatCode="0.0000%"/>
    <numFmt numFmtId="179" formatCode="0.00000%"/>
    <numFmt numFmtId="180" formatCode="0.000000%"/>
  </numFmts>
  <fonts count="2">
    <font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10" fontId="0" fillId="0" borderId="0" xfId="17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/>
    </xf>
    <xf numFmtId="4" fontId="0" fillId="0" borderId="4" xfId="15" applyNumberFormat="1" applyBorder="1" applyAlignment="1">
      <alignment/>
    </xf>
    <xf numFmtId="3" fontId="0" fillId="0" borderId="4" xfId="15" applyNumberFormat="1" applyBorder="1" applyAlignment="1">
      <alignment/>
    </xf>
    <xf numFmtId="174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9" fontId="0" fillId="0" borderId="5" xfId="0" applyNumberFormat="1" applyBorder="1" applyAlignment="1">
      <alignment/>
    </xf>
    <xf numFmtId="174" fontId="0" fillId="0" borderId="5" xfId="15" applyNumberFormat="1" applyBorder="1" applyAlignment="1">
      <alignment/>
    </xf>
    <xf numFmtId="0" fontId="0" fillId="0" borderId="2" xfId="0" applyBorder="1" applyAlignment="1">
      <alignment horizontal="center"/>
    </xf>
    <xf numFmtId="10" fontId="0" fillId="0" borderId="2" xfId="17" applyNumberFormat="1" applyBorder="1" applyAlignment="1">
      <alignment horizontal="left"/>
    </xf>
    <xf numFmtId="10" fontId="0" fillId="0" borderId="8" xfId="17" applyNumberFormat="1" applyBorder="1" applyAlignment="1">
      <alignment horizontal="left"/>
    </xf>
    <xf numFmtId="0" fontId="1" fillId="0" borderId="1" xfId="0" applyFont="1" applyBorder="1" applyAlignment="1">
      <alignment/>
    </xf>
    <xf numFmtId="4" fontId="0" fillId="0" borderId="2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9" fontId="0" fillId="0" borderId="5" xfId="17" applyBorder="1" applyAlignment="1">
      <alignment/>
    </xf>
    <xf numFmtId="180" fontId="0" fillId="0" borderId="11" xfId="17" applyNumberFormat="1" applyBorder="1" applyAlignment="1">
      <alignment/>
    </xf>
    <xf numFmtId="180" fontId="0" fillId="0" borderId="12" xfId="17" applyNumberFormat="1" applyBorder="1" applyAlignment="1">
      <alignment/>
    </xf>
    <xf numFmtId="180" fontId="0" fillId="0" borderId="9" xfId="17" applyNumberFormat="1" applyBorder="1" applyAlignment="1">
      <alignment/>
    </xf>
    <xf numFmtId="180" fontId="0" fillId="0" borderId="1" xfId="17" applyNumberFormat="1" applyBorder="1" applyAlignment="1">
      <alignment/>
    </xf>
    <xf numFmtId="180" fontId="0" fillId="0" borderId="0" xfId="17" applyNumberFormat="1" applyBorder="1" applyAlignment="1">
      <alignment/>
    </xf>
    <xf numFmtId="180" fontId="0" fillId="0" borderId="2" xfId="17" applyNumberFormat="1" applyBorder="1" applyAlignment="1">
      <alignment/>
    </xf>
    <xf numFmtId="180" fontId="0" fillId="0" borderId="0" xfId="17" applyNumberFormat="1" applyAlignment="1">
      <alignment/>
    </xf>
    <xf numFmtId="180" fontId="0" fillId="0" borderId="10" xfId="17" applyNumberFormat="1" applyBorder="1" applyAlignment="1">
      <alignment/>
    </xf>
    <xf numFmtId="180" fontId="0" fillId="0" borderId="8" xfId="17" applyNumberForma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7.28125" style="0" bestFit="1" customWidth="1"/>
    <col min="2" max="3" width="12.7109375" style="0" bestFit="1" customWidth="1"/>
    <col min="4" max="4" width="14.7109375" style="0" bestFit="1" customWidth="1"/>
  </cols>
  <sheetData>
    <row r="1" ht="12.75">
      <c r="A1" s="1" t="s">
        <v>1</v>
      </c>
    </row>
    <row r="2" spans="2:3" ht="12.75">
      <c r="B2" s="2" t="s">
        <v>2</v>
      </c>
      <c r="C2" s="2" t="s">
        <v>3</v>
      </c>
    </row>
    <row r="3" spans="1:3" ht="12.75">
      <c r="A3" s="13" t="s">
        <v>4</v>
      </c>
      <c r="B3" s="14">
        <v>98</v>
      </c>
      <c r="C3" s="14">
        <v>107</v>
      </c>
    </row>
    <row r="4" spans="1:3" ht="12.75">
      <c r="A4" s="13" t="s">
        <v>5</v>
      </c>
      <c r="B4" s="14">
        <v>30</v>
      </c>
      <c r="C4" s="14">
        <v>32</v>
      </c>
    </row>
    <row r="5" spans="1:3" ht="12.75">
      <c r="A5" s="13" t="s">
        <v>6</v>
      </c>
      <c r="B5" s="14">
        <v>10</v>
      </c>
      <c r="C5" s="14">
        <v>8</v>
      </c>
    </row>
    <row r="6" spans="1:3" ht="12.75">
      <c r="A6" s="13" t="s">
        <v>7</v>
      </c>
      <c r="B6" s="14">
        <v>0</v>
      </c>
      <c r="C6" s="14">
        <v>2</v>
      </c>
    </row>
    <row r="7" spans="1:3" ht="12.75">
      <c r="A7" s="13" t="s">
        <v>8</v>
      </c>
      <c r="B7" s="15">
        <v>6</v>
      </c>
      <c r="C7" s="15">
        <v>4</v>
      </c>
    </row>
    <row r="8" spans="1:3" ht="12.75">
      <c r="A8" s="13" t="s">
        <v>9</v>
      </c>
      <c r="B8" s="15">
        <v>4</v>
      </c>
      <c r="C8" s="15">
        <v>2</v>
      </c>
    </row>
    <row r="9" spans="1:3" ht="12.75">
      <c r="A9" s="13" t="s">
        <v>10</v>
      </c>
      <c r="B9" s="15">
        <v>4</v>
      </c>
      <c r="C9" s="15">
        <v>3</v>
      </c>
    </row>
    <row r="10" spans="1:3" ht="12.75">
      <c r="A10" s="13" t="s">
        <v>11</v>
      </c>
      <c r="B10" s="15">
        <v>10</v>
      </c>
      <c r="C10" s="15">
        <v>8</v>
      </c>
    </row>
    <row r="11" spans="1:3" ht="12.75">
      <c r="A11" s="13" t="s">
        <v>12</v>
      </c>
      <c r="B11" s="15">
        <v>2100</v>
      </c>
      <c r="C11" s="15">
        <v>4000</v>
      </c>
    </row>
    <row r="12" spans="1:3" ht="12.75">
      <c r="A12" s="13" t="s">
        <v>13</v>
      </c>
      <c r="B12" s="15">
        <v>2100</v>
      </c>
      <c r="C12" s="15">
        <v>3960</v>
      </c>
    </row>
    <row r="14" ht="12.75">
      <c r="A14" s="1" t="s">
        <v>14</v>
      </c>
    </row>
    <row r="15" ht="12.75">
      <c r="D15" s="12" t="s">
        <v>21</v>
      </c>
    </row>
    <row r="16" spans="1:4" ht="12.75">
      <c r="A16" s="17" t="s">
        <v>15</v>
      </c>
      <c r="B16" s="19"/>
      <c r="C16" s="18"/>
      <c r="D16" s="16">
        <v>0</v>
      </c>
    </row>
    <row r="17" spans="1:4" ht="12.75">
      <c r="A17" s="17" t="s">
        <v>16</v>
      </c>
      <c r="B17" s="19"/>
      <c r="C17" s="18"/>
      <c r="D17" s="16">
        <v>104040</v>
      </c>
    </row>
    <row r="18" spans="1:4" ht="12.75">
      <c r="A18" s="17" t="s">
        <v>17</v>
      </c>
      <c r="B18" s="19"/>
      <c r="C18" s="18"/>
      <c r="D18" s="16">
        <v>110000</v>
      </c>
    </row>
    <row r="19" spans="1:4" ht="12.75">
      <c r="A19" s="17" t="s">
        <v>18</v>
      </c>
      <c r="B19" s="19"/>
      <c r="C19" s="18"/>
      <c r="D19" s="16">
        <v>50000</v>
      </c>
    </row>
    <row r="20" spans="1:4" ht="12.75">
      <c r="A20" s="17" t="s">
        <v>19</v>
      </c>
      <c r="B20" s="19"/>
      <c r="C20" s="18"/>
      <c r="D20" s="16">
        <v>8815</v>
      </c>
    </row>
    <row r="22" ht="12.75">
      <c r="A22" s="1" t="s">
        <v>20</v>
      </c>
    </row>
    <row r="23" spans="2:3" ht="12.75">
      <c r="B23" s="41" t="s">
        <v>22</v>
      </c>
      <c r="C23" s="41"/>
    </row>
    <row r="24" spans="1:5" ht="12.75">
      <c r="A24" s="13" t="s">
        <v>23</v>
      </c>
      <c r="B24" s="20">
        <v>0.03</v>
      </c>
      <c r="C24" s="19" t="s">
        <v>30</v>
      </c>
      <c r="D24" s="19"/>
      <c r="E24" s="18"/>
    </row>
    <row r="25" spans="1:5" ht="12.75">
      <c r="A25" s="13" t="s">
        <v>24</v>
      </c>
      <c r="B25" s="21">
        <v>0.5</v>
      </c>
      <c r="C25" s="19" t="s">
        <v>31</v>
      </c>
      <c r="D25" s="19"/>
      <c r="E25" s="18"/>
    </row>
    <row r="26" spans="1:5" ht="12.75">
      <c r="A26" s="13" t="s">
        <v>25</v>
      </c>
      <c r="B26" s="21">
        <v>0.3</v>
      </c>
      <c r="C26" s="19" t="s">
        <v>32</v>
      </c>
      <c r="D26" s="19"/>
      <c r="E26" s="18"/>
    </row>
    <row r="27" spans="1:5" ht="12.75">
      <c r="A27" s="13" t="s">
        <v>26</v>
      </c>
      <c r="B27" s="21">
        <v>0.45</v>
      </c>
      <c r="C27" s="19" t="s">
        <v>33</v>
      </c>
      <c r="D27" s="19"/>
      <c r="E27" s="18"/>
    </row>
    <row r="28" spans="1:5" ht="12.75">
      <c r="A28" s="13" t="s">
        <v>27</v>
      </c>
      <c r="B28" s="21">
        <v>0.3</v>
      </c>
      <c r="C28" s="19" t="s">
        <v>34</v>
      </c>
      <c r="D28" s="19"/>
      <c r="E28" s="18"/>
    </row>
    <row r="29" spans="1:5" ht="12.75">
      <c r="A29" s="13" t="s">
        <v>28</v>
      </c>
      <c r="B29" s="31">
        <v>0</v>
      </c>
      <c r="C29" s="19" t="s">
        <v>35</v>
      </c>
      <c r="D29" s="19"/>
      <c r="E29" s="18"/>
    </row>
    <row r="30" spans="1:5" ht="12.75">
      <c r="A30" s="13" t="s">
        <v>29</v>
      </c>
      <c r="B30" s="31">
        <v>0</v>
      </c>
      <c r="C30" s="19" t="s">
        <v>35</v>
      </c>
      <c r="D30" s="19"/>
      <c r="E30" s="18"/>
    </row>
  </sheetData>
  <mergeCells count="1">
    <mergeCell ref="B23:C23"/>
  </mergeCells>
  <printOptions/>
  <pageMargins left="0.75" right="0.75" top="1" bottom="1" header="0.4921259845" footer="0.4921259845"/>
  <pageSetup orientation="landscape" paperSize="9" r:id="rId1"/>
  <headerFooter alignWithMargins="0">
    <oddHeader>&amp;C&amp;"Arial,Fett"&amp;12Bezugsgrößenkalkulation als Vollkostenrechung
- Daten 1 -</oddHeader>
    <oddFooter>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8.28125" style="0" bestFit="1" customWidth="1"/>
    <col min="4" max="4" width="12.28125" style="0" bestFit="1" customWidth="1"/>
  </cols>
  <sheetData>
    <row r="1" ht="12.75">
      <c r="A1" s="1" t="s">
        <v>82</v>
      </c>
    </row>
    <row r="3" spans="1:11" ht="12.75">
      <c r="A3" s="42" t="s">
        <v>36</v>
      </c>
      <c r="B3" s="43"/>
      <c r="C3" s="44" t="s">
        <v>37</v>
      </c>
      <c r="D3" s="45"/>
      <c r="E3" s="45"/>
      <c r="F3" s="45"/>
      <c r="G3" s="45"/>
      <c r="H3" s="45"/>
      <c r="I3" s="45"/>
      <c r="J3" s="45"/>
      <c r="K3" s="46"/>
    </row>
    <row r="4" spans="1:11" ht="12.75">
      <c r="A4" s="4"/>
      <c r="B4" s="5"/>
      <c r="C4" s="44" t="s">
        <v>38</v>
      </c>
      <c r="D4" s="46"/>
      <c r="E4" s="44" t="s">
        <v>39</v>
      </c>
      <c r="F4" s="45"/>
      <c r="G4" s="45"/>
      <c r="H4" s="45"/>
      <c r="I4" s="45"/>
      <c r="J4" s="45"/>
      <c r="K4" s="46"/>
    </row>
    <row r="5" spans="1:11" ht="52.5">
      <c r="A5" s="4"/>
      <c r="B5" s="22" t="s">
        <v>21</v>
      </c>
      <c r="C5" s="7" t="s">
        <v>40</v>
      </c>
      <c r="D5" s="7" t="s">
        <v>41</v>
      </c>
      <c r="E5" s="7" t="s">
        <v>42</v>
      </c>
      <c r="F5" s="7" t="s">
        <v>43</v>
      </c>
      <c r="G5" s="7" t="s">
        <v>44</v>
      </c>
      <c r="H5" s="7" t="s">
        <v>45</v>
      </c>
      <c r="I5" s="7" t="s">
        <v>46</v>
      </c>
      <c r="J5" s="7" t="s">
        <v>47</v>
      </c>
      <c r="K5" s="7" t="s">
        <v>48</v>
      </c>
    </row>
    <row r="6" spans="1:11" ht="12.75">
      <c r="A6" s="4" t="s">
        <v>15</v>
      </c>
      <c r="B6" s="23">
        <f>IF(SUM(C6:K6)=100%,SUM(C6:K6),"Error: Total must be 100%")</f>
        <v>1</v>
      </c>
      <c r="C6" s="32">
        <v>0</v>
      </c>
      <c r="D6" s="33">
        <v>1</v>
      </c>
      <c r="E6" s="33">
        <v>0</v>
      </c>
      <c r="F6" s="33">
        <v>0</v>
      </c>
      <c r="G6" s="33">
        <v>0</v>
      </c>
      <c r="H6" s="33">
        <v>0</v>
      </c>
      <c r="I6" s="33">
        <v>0</v>
      </c>
      <c r="J6" s="33">
        <v>0</v>
      </c>
      <c r="K6" s="34">
        <v>0</v>
      </c>
    </row>
    <row r="7" spans="1:11" ht="12.75">
      <c r="A7" s="4" t="s">
        <v>16</v>
      </c>
      <c r="B7" s="23">
        <f aca="true" t="shared" si="0" ref="B7:B12">IF(SUM(C7:K7)=100%,SUM(C7:K7),"Error: Total must be 100%")</f>
        <v>1</v>
      </c>
      <c r="C7" s="35">
        <v>0</v>
      </c>
      <c r="D7" s="36">
        <v>0</v>
      </c>
      <c r="E7" s="36">
        <f>3820/104040</f>
        <v>0.03671664744329104</v>
      </c>
      <c r="F7" s="36">
        <f>21600/104040</f>
        <v>0.20761245674740483</v>
      </c>
      <c r="G7" s="36">
        <f>4480/104040</f>
        <v>0.04306036139946175</v>
      </c>
      <c r="H7" s="36">
        <f>20540/104040</f>
        <v>0.1974240676662822</v>
      </c>
      <c r="I7" s="36">
        <f>3600/104040</f>
        <v>0.03460207612456748</v>
      </c>
      <c r="J7" s="36">
        <f>20000/104040</f>
        <v>0.1922337562475971</v>
      </c>
      <c r="K7" s="37">
        <f>30000/104040</f>
        <v>0.28835063437139563</v>
      </c>
    </row>
    <row r="8" spans="1:11" ht="12.75">
      <c r="A8" s="4" t="s">
        <v>17</v>
      </c>
      <c r="B8" s="23">
        <f t="shared" si="0"/>
        <v>1</v>
      </c>
      <c r="C8" s="35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f>40000/110000</f>
        <v>0.36363636363636365</v>
      </c>
      <c r="K8" s="37">
        <f>70000/110000</f>
        <v>0.6363636363636364</v>
      </c>
    </row>
    <row r="9" spans="1:11" ht="12.75">
      <c r="A9" s="4" t="s">
        <v>18</v>
      </c>
      <c r="B9" s="23">
        <f t="shared" si="0"/>
        <v>1</v>
      </c>
      <c r="C9" s="35">
        <f>28000/50000</f>
        <v>0.56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f>10000/50000</f>
        <v>0.2</v>
      </c>
      <c r="K9" s="37">
        <f>12000/50000</f>
        <v>0.24</v>
      </c>
    </row>
    <row r="10" spans="1:11" ht="12.75">
      <c r="A10" s="4" t="s">
        <v>19</v>
      </c>
      <c r="B10" s="23">
        <f t="shared" si="0"/>
        <v>1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f>6326/8815</f>
        <v>0.7176403857061826</v>
      </c>
      <c r="K10" s="37">
        <f>2489/8815</f>
        <v>0.28235961429381734</v>
      </c>
    </row>
    <row r="11" spans="1:11" ht="12.75">
      <c r="A11" s="4" t="s">
        <v>49</v>
      </c>
      <c r="B11" s="23">
        <f t="shared" si="0"/>
        <v>1</v>
      </c>
      <c r="C11" s="38"/>
      <c r="D11" s="38"/>
      <c r="E11" s="38">
        <v>0</v>
      </c>
      <c r="F11" s="38">
        <v>0.25</v>
      </c>
      <c r="G11" s="38">
        <v>0.25</v>
      </c>
      <c r="H11" s="38">
        <v>0.25</v>
      </c>
      <c r="I11" s="38">
        <v>0.25</v>
      </c>
      <c r="J11" s="38">
        <v>0</v>
      </c>
      <c r="K11" s="37">
        <v>0</v>
      </c>
    </row>
    <row r="12" spans="1:11" ht="12.75">
      <c r="A12" s="6" t="s">
        <v>50</v>
      </c>
      <c r="B12" s="24">
        <f t="shared" si="0"/>
        <v>1</v>
      </c>
      <c r="C12" s="39"/>
      <c r="D12" s="39"/>
      <c r="E12" s="39"/>
      <c r="F12" s="39">
        <v>0.25</v>
      </c>
      <c r="G12" s="39">
        <v>0.25</v>
      </c>
      <c r="H12" s="39">
        <v>0.25</v>
      </c>
      <c r="I12" s="39">
        <v>0.25</v>
      </c>
      <c r="J12" s="39"/>
      <c r="K12" s="40"/>
    </row>
  </sheetData>
  <mergeCells count="4">
    <mergeCell ref="A3:B3"/>
    <mergeCell ref="C3:K3"/>
    <mergeCell ref="C4:D4"/>
    <mergeCell ref="E4:K4"/>
  </mergeCells>
  <printOptions/>
  <pageMargins left="0.75" right="0.75" top="1" bottom="1" header="0.4921259845" footer="0.4921259845"/>
  <pageSetup fitToHeight="1" fitToWidth="1" orientation="landscape" paperSize="9" scale="97" r:id="rId1"/>
  <headerFooter alignWithMargins="0">
    <oddHeader>&amp;C&amp;"Arial,Fett"&amp;12Bezugsgrößenkalkulation als Vollkostenrechnung
- Daten 2 -</oddHeader>
    <oddFooter>&amp;R&amp;6&amp;F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workbookViewId="0" topLeftCell="A1">
      <selection activeCell="A1" sqref="A1:B1"/>
    </sheetView>
  </sheetViews>
  <sheetFormatPr defaultColWidth="11.421875" defaultRowHeight="12.75"/>
  <cols>
    <col min="1" max="1" width="27.7109375" style="0" bestFit="1" customWidth="1"/>
    <col min="2" max="2" width="10.7109375" style="0" customWidth="1"/>
  </cols>
  <sheetData>
    <row r="1" spans="1:11" ht="12.75">
      <c r="A1" s="42" t="s">
        <v>36</v>
      </c>
      <c r="B1" s="43"/>
      <c r="C1" s="44" t="s">
        <v>37</v>
      </c>
      <c r="D1" s="45"/>
      <c r="E1" s="45"/>
      <c r="F1" s="45"/>
      <c r="G1" s="45"/>
      <c r="H1" s="45"/>
      <c r="I1" s="45"/>
      <c r="J1" s="45"/>
      <c r="K1" s="46"/>
    </row>
    <row r="2" spans="1:11" ht="12.75">
      <c r="A2" s="4"/>
      <c r="B2" s="5"/>
      <c r="C2" s="44" t="s">
        <v>38</v>
      </c>
      <c r="D2" s="46"/>
      <c r="E2" s="44" t="s">
        <v>39</v>
      </c>
      <c r="F2" s="45"/>
      <c r="G2" s="45"/>
      <c r="H2" s="45"/>
      <c r="I2" s="45"/>
      <c r="J2" s="45"/>
      <c r="K2" s="46"/>
    </row>
    <row r="3" spans="1:11" ht="52.5">
      <c r="A3" s="25" t="s">
        <v>14</v>
      </c>
      <c r="B3" s="22" t="s">
        <v>21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44</v>
      </c>
      <c r="H3" s="7" t="s">
        <v>45</v>
      </c>
      <c r="I3" s="7" t="s">
        <v>46</v>
      </c>
      <c r="J3" s="7" t="s">
        <v>47</v>
      </c>
      <c r="K3" s="7" t="s">
        <v>48</v>
      </c>
    </row>
    <row r="4" spans="1:11" ht="12.75">
      <c r="A4" s="4" t="s">
        <v>15</v>
      </c>
      <c r="B4" s="26">
        <f aca="true" t="shared" si="0" ref="B4:B9">SUM(C4:K4)</f>
        <v>0</v>
      </c>
      <c r="C4" s="10">
        <f>Daten1!$D$16*Daten2!C6</f>
        <v>0</v>
      </c>
      <c r="D4" s="10">
        <f>Daten1!$D$16*Daten2!D6</f>
        <v>0</v>
      </c>
      <c r="E4" s="10">
        <f>Daten1!$D$16*Daten2!E6</f>
        <v>0</v>
      </c>
      <c r="F4" s="10">
        <f>Daten1!$D$16*Daten2!F6</f>
        <v>0</v>
      </c>
      <c r="G4" s="10">
        <f>Daten1!$D$16*Daten2!G6</f>
        <v>0</v>
      </c>
      <c r="H4" s="10">
        <f>Daten1!$D$16*Daten2!H6</f>
        <v>0</v>
      </c>
      <c r="I4" s="10">
        <f>Daten1!$D$16*Daten2!I6</f>
        <v>0</v>
      </c>
      <c r="J4" s="10">
        <f>Daten1!$D$16*Daten2!J6</f>
        <v>0</v>
      </c>
      <c r="K4" s="27">
        <f>Daten1!$D$16*Daten2!K6</f>
        <v>0</v>
      </c>
    </row>
    <row r="5" spans="1:11" ht="12.75">
      <c r="A5" s="4" t="s">
        <v>16</v>
      </c>
      <c r="B5" s="26">
        <f t="shared" si="0"/>
        <v>104040</v>
      </c>
      <c r="C5" s="10">
        <f>Daten1!$D$17*Daten2!C7</f>
        <v>0</v>
      </c>
      <c r="D5" s="10">
        <f>Daten1!$D$17*Daten2!D7</f>
        <v>0</v>
      </c>
      <c r="E5" s="10">
        <f>Daten1!$D$17*Daten2!E7</f>
        <v>3820</v>
      </c>
      <c r="F5" s="10">
        <f>Daten1!$D$17*Daten2!F7</f>
        <v>21600</v>
      </c>
      <c r="G5" s="10">
        <f>Daten1!$D$17*Daten2!G7</f>
        <v>4480</v>
      </c>
      <c r="H5" s="10">
        <f>Daten1!$D$17*Daten2!H7</f>
        <v>20540</v>
      </c>
      <c r="I5" s="10">
        <f>Daten1!$D$17*Daten2!I7</f>
        <v>3600.0000000000005</v>
      </c>
      <c r="J5" s="10">
        <f>Daten1!$D$17*Daten2!J7</f>
        <v>20000</v>
      </c>
      <c r="K5" s="26">
        <f>Daten1!$D$17*Daten2!K7</f>
        <v>30000</v>
      </c>
    </row>
    <row r="6" spans="1:11" ht="12.75">
      <c r="A6" s="4" t="s">
        <v>17</v>
      </c>
      <c r="B6" s="26">
        <f t="shared" si="0"/>
        <v>110000</v>
      </c>
      <c r="C6" s="10">
        <f>Daten1!$D$18*Daten2!C8</f>
        <v>0</v>
      </c>
      <c r="D6" s="10">
        <f>Daten1!$D$18*Daten2!D8</f>
        <v>0</v>
      </c>
      <c r="E6" s="10">
        <f>Daten1!$D$18*Daten2!E8</f>
        <v>0</v>
      </c>
      <c r="F6" s="10">
        <f>Daten1!$D$18*Daten2!F8</f>
        <v>0</v>
      </c>
      <c r="G6" s="10">
        <f>Daten1!$D$18*Daten2!G8</f>
        <v>0</v>
      </c>
      <c r="H6" s="10">
        <f>Daten1!$D$18*Daten2!H8</f>
        <v>0</v>
      </c>
      <c r="I6" s="10">
        <f>Daten1!$D$18*Daten2!I8</f>
        <v>0</v>
      </c>
      <c r="J6" s="10">
        <f>Daten1!$D$18*Daten2!J8</f>
        <v>40000</v>
      </c>
      <c r="K6" s="26">
        <f>Daten1!$D$18*Daten2!K8</f>
        <v>70000</v>
      </c>
    </row>
    <row r="7" spans="1:11" ht="12.75">
      <c r="A7" s="4" t="s">
        <v>18</v>
      </c>
      <c r="B7" s="26">
        <f t="shared" si="0"/>
        <v>50000</v>
      </c>
      <c r="C7" s="10">
        <f>Daten1!$D$19*Daten2!C9</f>
        <v>28000.000000000004</v>
      </c>
      <c r="D7" s="10">
        <f>Daten1!$D$19*Daten2!D9</f>
        <v>0</v>
      </c>
      <c r="E7" s="10">
        <f>Daten1!$D$19*Daten2!E9</f>
        <v>0</v>
      </c>
      <c r="F7" s="10">
        <f>Daten1!$D$19*Daten2!F9</f>
        <v>0</v>
      </c>
      <c r="G7" s="10">
        <f>Daten1!$D$19*Daten2!G9</f>
        <v>0</v>
      </c>
      <c r="H7" s="10">
        <f>Daten1!$D$19*Daten2!H9</f>
        <v>0</v>
      </c>
      <c r="I7" s="10">
        <f>Daten1!$D$19*Daten2!I9</f>
        <v>0</v>
      </c>
      <c r="J7" s="10">
        <f>Daten1!$D$19*Daten2!J9</f>
        <v>10000</v>
      </c>
      <c r="K7" s="26">
        <f>Daten1!$D$19*Daten2!K9</f>
        <v>12000</v>
      </c>
    </row>
    <row r="8" spans="1:11" ht="12.75">
      <c r="A8" s="4" t="s">
        <v>19</v>
      </c>
      <c r="B8" s="26">
        <f t="shared" si="0"/>
        <v>8815</v>
      </c>
      <c r="C8" s="10">
        <f>Daten1!$D$20*Daten2!C10</f>
        <v>0</v>
      </c>
      <c r="D8" s="10">
        <f>Daten1!$D$20*Daten2!D10</f>
        <v>0</v>
      </c>
      <c r="E8" s="10">
        <f>Daten1!$D$20*Daten2!E10</f>
        <v>0</v>
      </c>
      <c r="F8" s="10">
        <f>Daten1!$D$20*Daten2!F10</f>
        <v>0</v>
      </c>
      <c r="G8" s="10">
        <f>Daten1!$D$20*Daten2!G10</f>
        <v>0</v>
      </c>
      <c r="H8" s="10">
        <f>Daten1!$D$20*Daten2!H10</f>
        <v>0</v>
      </c>
      <c r="I8" s="10">
        <f>Daten1!$D$20*Daten2!I10</f>
        <v>0</v>
      </c>
      <c r="J8" s="10">
        <f>Daten1!$D$20*Daten2!J10</f>
        <v>6326</v>
      </c>
      <c r="K8" s="26">
        <f>Daten1!$D$20*Daten2!K10</f>
        <v>2489</v>
      </c>
    </row>
    <row r="9" spans="1:11" ht="12.75">
      <c r="A9" s="4" t="s">
        <v>51</v>
      </c>
      <c r="B9" s="26">
        <f t="shared" si="0"/>
        <v>272855</v>
      </c>
      <c r="C9" s="10">
        <f aca="true" t="shared" si="1" ref="C9:K9">SUM(C4:C8)</f>
        <v>28000.000000000004</v>
      </c>
      <c r="D9" s="10">
        <f t="shared" si="1"/>
        <v>0</v>
      </c>
      <c r="E9" s="10">
        <f t="shared" si="1"/>
        <v>3820</v>
      </c>
      <c r="F9" s="10">
        <f t="shared" si="1"/>
        <v>21600</v>
      </c>
      <c r="G9" s="10">
        <f t="shared" si="1"/>
        <v>4480</v>
      </c>
      <c r="H9" s="10">
        <f t="shared" si="1"/>
        <v>20540</v>
      </c>
      <c r="I9" s="10">
        <f t="shared" si="1"/>
        <v>3600.0000000000005</v>
      </c>
      <c r="J9" s="10">
        <f t="shared" si="1"/>
        <v>76326</v>
      </c>
      <c r="K9" s="26">
        <f t="shared" si="1"/>
        <v>114489</v>
      </c>
    </row>
    <row r="10" spans="1:11" ht="12.75">
      <c r="A10" s="4" t="s">
        <v>49</v>
      </c>
      <c r="B10" s="26"/>
      <c r="C10" s="10"/>
      <c r="D10" s="10"/>
      <c r="E10" s="10">
        <f>Daten2!E11*$C$9</f>
        <v>0</v>
      </c>
      <c r="F10" s="10">
        <f>Daten2!F11*$C$9</f>
        <v>7000.000000000001</v>
      </c>
      <c r="G10" s="10">
        <f>Daten2!G11*$C$9</f>
        <v>7000.000000000001</v>
      </c>
      <c r="H10" s="10">
        <f>Daten2!H11*$C$9</f>
        <v>7000.000000000001</v>
      </c>
      <c r="I10" s="10">
        <f>Daten2!I11*$C$9</f>
        <v>7000.000000000001</v>
      </c>
      <c r="J10" s="10">
        <f>Daten2!J11*$C$9</f>
        <v>0</v>
      </c>
      <c r="K10" s="26">
        <f>Daten2!K11*$C$9</f>
        <v>0</v>
      </c>
    </row>
    <row r="11" spans="1:11" ht="12.75">
      <c r="A11" s="4" t="s">
        <v>50</v>
      </c>
      <c r="B11" s="26"/>
      <c r="C11" s="10"/>
      <c r="D11" s="10"/>
      <c r="E11" s="10"/>
      <c r="F11" s="10">
        <f>Daten2!F11*$D$9</f>
        <v>0</v>
      </c>
      <c r="G11" s="10">
        <f>Daten2!G11*$D$9</f>
        <v>0</v>
      </c>
      <c r="H11" s="10">
        <f>Daten2!H11*$D$9</f>
        <v>0</v>
      </c>
      <c r="I11" s="10">
        <f>Daten2!I11*$D$9</f>
        <v>0</v>
      </c>
      <c r="J11" s="10"/>
      <c r="K11" s="26"/>
    </row>
    <row r="12" spans="1:11" ht="12.75">
      <c r="A12" s="4" t="s">
        <v>51</v>
      </c>
      <c r="B12" s="26">
        <f>SUM(E12:K12)</f>
        <v>272855</v>
      </c>
      <c r="C12" s="10"/>
      <c r="D12" s="10"/>
      <c r="E12" s="10">
        <f aca="true" t="shared" si="2" ref="E12:K12">E9+E10+E11</f>
        <v>3820</v>
      </c>
      <c r="F12" s="10">
        <f t="shared" si="2"/>
        <v>28600</v>
      </c>
      <c r="G12" s="10">
        <f t="shared" si="2"/>
        <v>11480</v>
      </c>
      <c r="H12" s="10">
        <f t="shared" si="2"/>
        <v>27540</v>
      </c>
      <c r="I12" s="10">
        <f t="shared" si="2"/>
        <v>10600.000000000002</v>
      </c>
      <c r="J12" s="10">
        <f t="shared" si="2"/>
        <v>76326</v>
      </c>
      <c r="K12" s="26">
        <f t="shared" si="2"/>
        <v>114489</v>
      </c>
    </row>
    <row r="13" spans="1:11" ht="12.75">
      <c r="A13" s="25" t="s">
        <v>20</v>
      </c>
      <c r="B13" s="26"/>
      <c r="C13" s="10"/>
      <c r="D13" s="10"/>
      <c r="E13" s="10"/>
      <c r="F13" s="10"/>
      <c r="G13" s="10"/>
      <c r="H13" s="10"/>
      <c r="I13" s="10"/>
      <c r="J13" s="10"/>
      <c r="K13" s="26"/>
    </row>
    <row r="14" spans="1:11" ht="12.75">
      <c r="A14" s="4" t="str">
        <f>Daten1!A24</f>
        <v>Materialgemeinkosten</v>
      </c>
      <c r="B14" s="26">
        <f aca="true" t="shared" si="3" ref="B14:B22">SUM(E14:K14)</f>
        <v>5730</v>
      </c>
      <c r="C14" s="10"/>
      <c r="D14" s="10"/>
      <c r="E14" s="10">
        <f>Daten1!B24*(Daten1!B4*Daten1!B11+Daten1!C4*Daten1!C11)</f>
        <v>5730</v>
      </c>
      <c r="F14" s="10"/>
      <c r="G14" s="10"/>
      <c r="H14" s="10"/>
      <c r="I14" s="10"/>
      <c r="J14" s="10"/>
      <c r="K14" s="26"/>
    </row>
    <row r="15" spans="1:11" ht="12.75">
      <c r="A15" s="4" t="str">
        <f>Daten1!A25</f>
        <v>Fertigungsgemeinkosten Stufe 1</v>
      </c>
      <c r="B15" s="26">
        <f t="shared" si="3"/>
        <v>14300</v>
      </c>
      <c r="C15" s="10"/>
      <c r="D15" s="10"/>
      <c r="E15" s="10"/>
      <c r="F15" s="10">
        <f>Daten1!B25*(Daten1!B7*Daten1!B11+Daten1!C7*Daten1!C11)</f>
        <v>14300</v>
      </c>
      <c r="G15" s="10"/>
      <c r="H15" s="10"/>
      <c r="I15" s="10"/>
      <c r="J15" s="10"/>
      <c r="K15" s="26"/>
    </row>
    <row r="16" spans="1:11" ht="12.75">
      <c r="A16" s="4" t="str">
        <f>Daten1!A26</f>
        <v>Fertigungsgemeinkosten Stufe 2</v>
      </c>
      <c r="B16" s="26">
        <f t="shared" si="3"/>
        <v>4920</v>
      </c>
      <c r="C16" s="10"/>
      <c r="D16" s="10"/>
      <c r="E16" s="10"/>
      <c r="F16" s="10"/>
      <c r="G16" s="10">
        <f>Daten1!B26*(Daten1!B8*Daten1!B11+Daten1!C8*Daten1!C11)</f>
        <v>4920</v>
      </c>
      <c r="H16" s="10"/>
      <c r="I16" s="10"/>
      <c r="J16" s="10"/>
      <c r="K16" s="26"/>
    </row>
    <row r="17" spans="1:11" ht="12.75">
      <c r="A17" s="4" t="str">
        <f>Daten1!A27</f>
        <v>Fertigungsgemeinkosten Stufe 3</v>
      </c>
      <c r="B17" s="26">
        <f t="shared" si="3"/>
        <v>9180</v>
      </c>
      <c r="C17" s="10"/>
      <c r="D17" s="10"/>
      <c r="E17" s="10"/>
      <c r="F17" s="10"/>
      <c r="G17" s="10"/>
      <c r="H17" s="10">
        <f>Daten1!B27*(Daten1!B9*Daten1!B11+Daten1!C9*Daten1!C11)</f>
        <v>9180</v>
      </c>
      <c r="I17" s="10"/>
      <c r="J17" s="10"/>
      <c r="K17" s="26"/>
    </row>
    <row r="18" spans="1:11" ht="12.75">
      <c r="A18" s="4" t="str">
        <f>Daten1!A28</f>
        <v>Fertigungsgemeinkosten Stufe 4</v>
      </c>
      <c r="B18" s="26">
        <f t="shared" si="3"/>
        <v>15900</v>
      </c>
      <c r="C18" s="10"/>
      <c r="D18" s="10"/>
      <c r="E18" s="10"/>
      <c r="F18" s="10"/>
      <c r="G18" s="10"/>
      <c r="H18" s="10"/>
      <c r="I18" s="10">
        <f>Daten1!B28*(Daten1!B10*Daten1!B11+Daten1!C10*Daten1!C11)</f>
        <v>15900</v>
      </c>
      <c r="J18" s="10"/>
      <c r="K18" s="26"/>
    </row>
    <row r="19" spans="1:11" ht="12.75">
      <c r="A19" s="4" t="str">
        <f>Daten1!A29</f>
        <v>Verwaltungsgemeinkosten</v>
      </c>
      <c r="B19" s="26">
        <f t="shared" si="3"/>
        <v>0</v>
      </c>
      <c r="C19" s="10"/>
      <c r="D19" s="10"/>
      <c r="E19" s="10"/>
      <c r="F19" s="10"/>
      <c r="G19" s="10"/>
      <c r="H19" s="10"/>
      <c r="I19" s="10"/>
      <c r="J19" s="10">
        <f>Daten1!B29*J23</f>
        <v>0</v>
      </c>
      <c r="K19" s="26"/>
    </row>
    <row r="20" spans="1:11" ht="12.75">
      <c r="A20" s="4" t="str">
        <f>Daten1!A30</f>
        <v>Vertriebsgemeinkosten</v>
      </c>
      <c r="B20" s="26">
        <f t="shared" si="3"/>
        <v>0</v>
      </c>
      <c r="C20" s="10"/>
      <c r="D20" s="10"/>
      <c r="E20" s="10"/>
      <c r="F20" s="10"/>
      <c r="G20" s="10"/>
      <c r="H20" s="10"/>
      <c r="I20" s="10"/>
      <c r="J20" s="10"/>
      <c r="K20" s="26">
        <f>Daten1!B30*K23</f>
        <v>0</v>
      </c>
    </row>
    <row r="21" spans="1:11" ht="12.75">
      <c r="A21" s="4" t="s">
        <v>52</v>
      </c>
      <c r="B21" s="26">
        <f>SUM(B14:B20)</f>
        <v>50030</v>
      </c>
      <c r="C21" s="10"/>
      <c r="D21" s="10"/>
      <c r="E21" s="10">
        <f aca="true" t="shared" si="4" ref="E21:K21">SUM(E14:E20)</f>
        <v>5730</v>
      </c>
      <c r="F21" s="10">
        <f t="shared" si="4"/>
        <v>14300</v>
      </c>
      <c r="G21" s="10">
        <f t="shared" si="4"/>
        <v>4920</v>
      </c>
      <c r="H21" s="10">
        <f t="shared" si="4"/>
        <v>9180</v>
      </c>
      <c r="I21" s="10">
        <f t="shared" si="4"/>
        <v>15900</v>
      </c>
      <c r="J21" s="10">
        <f t="shared" si="4"/>
        <v>0</v>
      </c>
      <c r="K21" s="26">
        <f t="shared" si="4"/>
        <v>0</v>
      </c>
    </row>
    <row r="22" spans="1:11" ht="12.75">
      <c r="A22" s="6" t="s">
        <v>53</v>
      </c>
      <c r="B22" s="28">
        <f t="shared" si="3"/>
        <v>322885</v>
      </c>
      <c r="C22" s="29"/>
      <c r="D22" s="29"/>
      <c r="E22" s="29">
        <f>E12+E21</f>
        <v>9550</v>
      </c>
      <c r="F22" s="29">
        <f aca="true" t="shared" si="5" ref="F22:K22">F12+F21</f>
        <v>42900</v>
      </c>
      <c r="G22" s="29">
        <f t="shared" si="5"/>
        <v>16400</v>
      </c>
      <c r="H22" s="29">
        <f t="shared" si="5"/>
        <v>36720</v>
      </c>
      <c r="I22" s="29">
        <f t="shared" si="5"/>
        <v>26500</v>
      </c>
      <c r="J22" s="29">
        <f t="shared" si="5"/>
        <v>76326</v>
      </c>
      <c r="K22" s="28">
        <f t="shared" si="5"/>
        <v>114489</v>
      </c>
    </row>
    <row r="23" spans="1:11" ht="12.75">
      <c r="A23" t="s">
        <v>54</v>
      </c>
      <c r="E23" s="30">
        <f>Daten1!B4*Daten1!B11+Daten1!C4*Daten1!C11</f>
        <v>191000</v>
      </c>
      <c r="F23" s="8">
        <f>Daten1!B7*Daten1!B11+Daten1!C7*Daten1!C11</f>
        <v>28600</v>
      </c>
      <c r="G23" s="8">
        <f>Daten1!B8*Daten1!B11+Daten1!C8*Daten1!C11</f>
        <v>16400</v>
      </c>
      <c r="H23" s="8">
        <f>Daten1!B9*Daten1!B11+Daten1!C9*Daten1!C11</f>
        <v>20400</v>
      </c>
      <c r="I23" s="8">
        <f>Daten1!B10*Daten1!B11+Daten1!C10*Daten1!C11</f>
        <v>53000</v>
      </c>
      <c r="J23" s="30">
        <f>Gewinn!$C$11*Daten1!$B$12+Gewinn!$D$11*Daten1!$C$12</f>
        <v>381630</v>
      </c>
      <c r="K23" s="30">
        <f>Gewinn!$C$11*Daten1!$B$12+Gewinn!$D$11*Daten1!$C$12</f>
        <v>381630</v>
      </c>
    </row>
    <row r="24" spans="5:11" ht="12.75">
      <c r="E24" s="3" t="s">
        <v>56</v>
      </c>
      <c r="F24" s="2" t="s">
        <v>0</v>
      </c>
      <c r="G24" s="2" t="s">
        <v>0</v>
      </c>
      <c r="H24" s="2" t="s">
        <v>0</v>
      </c>
      <c r="I24" s="2" t="s">
        <v>0</v>
      </c>
      <c r="J24" s="41" t="s">
        <v>59</v>
      </c>
      <c r="K24" s="41"/>
    </row>
    <row r="25" spans="5:11" ht="12.75">
      <c r="E25" t="s">
        <v>57</v>
      </c>
      <c r="F25" s="41" t="s">
        <v>58</v>
      </c>
      <c r="G25" s="41"/>
      <c r="H25" s="41"/>
      <c r="I25" s="41"/>
      <c r="J25" s="41" t="s">
        <v>60</v>
      </c>
      <c r="K25" s="41"/>
    </row>
    <row r="27" spans="1:11" ht="12.75">
      <c r="A27" t="s">
        <v>55</v>
      </c>
      <c r="E27" s="9">
        <f aca="true" t="shared" si="6" ref="E27:K27">E22/E23</f>
        <v>0.05</v>
      </c>
      <c r="F27" s="10">
        <f t="shared" si="6"/>
        <v>1.5</v>
      </c>
      <c r="G27" s="10">
        <f t="shared" si="6"/>
        <v>1</v>
      </c>
      <c r="H27" s="10">
        <f t="shared" si="6"/>
        <v>1.8</v>
      </c>
      <c r="I27" s="10">
        <f t="shared" si="6"/>
        <v>0.5</v>
      </c>
      <c r="J27" s="9">
        <f t="shared" si="6"/>
        <v>0.2</v>
      </c>
      <c r="K27" s="9">
        <f t="shared" si="6"/>
        <v>0.3</v>
      </c>
    </row>
    <row r="28" spans="6:9" ht="12.75">
      <c r="F28" s="2" t="s">
        <v>61</v>
      </c>
      <c r="G28" s="2" t="s">
        <v>61</v>
      </c>
      <c r="H28" s="2" t="s">
        <v>61</v>
      </c>
      <c r="I28" s="2" t="s">
        <v>61</v>
      </c>
    </row>
  </sheetData>
  <mergeCells count="7">
    <mergeCell ref="F25:I25"/>
    <mergeCell ref="A1:B1"/>
    <mergeCell ref="C1:K1"/>
    <mergeCell ref="C2:D2"/>
    <mergeCell ref="E2:K2"/>
    <mergeCell ref="J24:K24"/>
    <mergeCell ref="J25:K25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scale="93" r:id="rId1"/>
  <headerFooter alignWithMargins="0">
    <oddHeader>&amp;C&amp;"Arial,Fett"&amp;12Bezugsgrößenkalkulation als Vollkostenrechnung
- BAB -</oddHeader>
    <oddFooter>&amp;R&amp;6&amp;F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"/>
    </sheetView>
  </sheetViews>
  <sheetFormatPr defaultColWidth="11.421875" defaultRowHeight="12.75"/>
  <cols>
    <col min="1" max="1" width="32.421875" style="0" bestFit="1" customWidth="1"/>
  </cols>
  <sheetData>
    <row r="1" ht="12.75">
      <c r="A1" s="1" t="s">
        <v>66</v>
      </c>
    </row>
    <row r="2" spans="3:4" ht="12.75">
      <c r="C2" s="2" t="s">
        <v>2</v>
      </c>
      <c r="D2" s="2" t="s">
        <v>3</v>
      </c>
    </row>
    <row r="3" spans="1:4" ht="12.75">
      <c r="A3" t="s">
        <v>67</v>
      </c>
      <c r="C3" s="10">
        <f>Daten1!B4</f>
        <v>30</v>
      </c>
      <c r="D3" s="10">
        <f>Daten1!C4</f>
        <v>32</v>
      </c>
    </row>
    <row r="4" spans="1:4" ht="12.75">
      <c r="A4" t="s">
        <v>23</v>
      </c>
      <c r="B4" s="11">
        <f>BAB!E27</f>
        <v>0.05</v>
      </c>
      <c r="C4" s="10">
        <f>$B$4*C3</f>
        <v>1.5</v>
      </c>
      <c r="D4" s="10">
        <f>$B$4*D3</f>
        <v>1.6</v>
      </c>
    </row>
    <row r="5" spans="1:4" ht="12.75">
      <c r="A5" t="s">
        <v>68</v>
      </c>
      <c r="C5" s="10">
        <f>Daten1!B5</f>
        <v>10</v>
      </c>
      <c r="D5" s="10">
        <f>Daten1!C5</f>
        <v>8</v>
      </c>
    </row>
    <row r="6" spans="1:4" ht="12.75">
      <c r="A6" t="s">
        <v>62</v>
      </c>
      <c r="C6" s="10">
        <f>BAB!F27*Daten1!B7</f>
        <v>9</v>
      </c>
      <c r="D6" s="10">
        <f>BAB!F27*Daten1!C7</f>
        <v>6</v>
      </c>
    </row>
    <row r="7" spans="1:4" ht="12.75">
      <c r="A7" t="s">
        <v>63</v>
      </c>
      <c r="C7" s="10">
        <f>BAB!G27*Daten1!B8</f>
        <v>4</v>
      </c>
      <c r="D7" s="10">
        <f>BAB!G27*Daten1!C8</f>
        <v>2</v>
      </c>
    </row>
    <row r="8" spans="1:4" ht="12.75">
      <c r="A8" t="s">
        <v>64</v>
      </c>
      <c r="C8" s="10">
        <f>BAB!H27*Daten1!B9</f>
        <v>7.2</v>
      </c>
      <c r="D8" s="10">
        <f>BAB!H27*Daten1!C9</f>
        <v>5.4</v>
      </c>
    </row>
    <row r="9" spans="1:4" ht="12.75">
      <c r="A9" t="s">
        <v>65</v>
      </c>
      <c r="C9" s="10">
        <f>BAB!I27*Daten1!B10</f>
        <v>5</v>
      </c>
      <c r="D9" s="10">
        <f>BAB!I27*Daten1!C10</f>
        <v>4</v>
      </c>
    </row>
    <row r="10" spans="1:4" ht="12.75">
      <c r="A10" t="s">
        <v>69</v>
      </c>
      <c r="C10" s="10">
        <f>Daten1!B6</f>
        <v>0</v>
      </c>
      <c r="D10" s="10">
        <f>Daten1!C6</f>
        <v>2</v>
      </c>
    </row>
    <row r="11" spans="1:4" ht="12.75">
      <c r="A11" t="s">
        <v>59</v>
      </c>
      <c r="C11" s="10">
        <f>SUM(C3:C10)</f>
        <v>66.7</v>
      </c>
      <c r="D11" s="10">
        <f>SUM(D3:D10)</f>
        <v>61</v>
      </c>
    </row>
    <row r="12" spans="1:4" ht="12.75">
      <c r="A12" t="s">
        <v>28</v>
      </c>
      <c r="B12" s="11">
        <f>BAB!J27</f>
        <v>0.2</v>
      </c>
      <c r="C12" s="10">
        <f>$B$12*C11</f>
        <v>13.340000000000002</v>
      </c>
      <c r="D12" s="10">
        <f>$B$12*D11</f>
        <v>12.200000000000001</v>
      </c>
    </row>
    <row r="13" spans="1:4" ht="12.75">
      <c r="A13" t="s">
        <v>29</v>
      </c>
      <c r="B13" s="11">
        <f>BAB!K27</f>
        <v>0.3</v>
      </c>
      <c r="C13" s="10">
        <f>$B$13*C11</f>
        <v>20.01</v>
      </c>
      <c r="D13" s="10">
        <f>$B$13*D11</f>
        <v>18.3</v>
      </c>
    </row>
    <row r="14" spans="1:4" ht="12.75">
      <c r="A14" t="s">
        <v>70</v>
      </c>
      <c r="C14" s="10">
        <f>C11+C12+C13</f>
        <v>100.05000000000001</v>
      </c>
      <c r="D14" s="10">
        <f>D11+D12+D13</f>
        <v>91.5</v>
      </c>
    </row>
    <row r="15" spans="1:4" ht="12.75">
      <c r="A15" t="s">
        <v>4</v>
      </c>
      <c r="C15" s="10">
        <f>Daten1!B3</f>
        <v>98</v>
      </c>
      <c r="D15" s="10">
        <f>Daten1!C3</f>
        <v>107</v>
      </c>
    </row>
    <row r="16" spans="1:4" ht="12.75">
      <c r="A16" t="s">
        <v>78</v>
      </c>
      <c r="C16" s="10">
        <f>C15-C14</f>
        <v>-2.0500000000000114</v>
      </c>
      <c r="D16" s="10">
        <f>D15-D14</f>
        <v>15.5</v>
      </c>
    </row>
    <row r="18" ht="12.75">
      <c r="A18" s="1" t="s">
        <v>76</v>
      </c>
    </row>
    <row r="19" spans="3:5" ht="12.75">
      <c r="C19" s="2"/>
      <c r="D19" s="2"/>
      <c r="E19" s="12" t="s">
        <v>21</v>
      </c>
    </row>
    <row r="20" spans="1:5" ht="12.75">
      <c r="A20" t="s">
        <v>67</v>
      </c>
      <c r="C20" s="10">
        <f>Daten1!B4*Daten1!B11</f>
        <v>63000</v>
      </c>
      <c r="D20" s="10">
        <f>Daten1!C4*Daten1!C11</f>
        <v>128000</v>
      </c>
      <c r="E20" s="10">
        <f aca="true" t="shared" si="0" ref="E20:E35">SUM(C20:D20)</f>
        <v>191000</v>
      </c>
    </row>
    <row r="21" spans="1:5" ht="12.75">
      <c r="A21" t="s">
        <v>23</v>
      </c>
      <c r="B21" s="11">
        <f>BAB!E27</f>
        <v>0.05</v>
      </c>
      <c r="C21" s="10">
        <f>$B$21*C20</f>
        <v>3150</v>
      </c>
      <c r="D21" s="10">
        <f>$B$21*D20</f>
        <v>6400</v>
      </c>
      <c r="E21" s="10">
        <f t="shared" si="0"/>
        <v>9550</v>
      </c>
    </row>
    <row r="22" spans="1:5" ht="12.75">
      <c r="A22" t="s">
        <v>68</v>
      </c>
      <c r="C22" s="10">
        <f>Daten1!B5*Daten1!B11</f>
        <v>21000</v>
      </c>
      <c r="D22" s="10">
        <f>Daten1!C5*Daten1!C11</f>
        <v>32000</v>
      </c>
      <c r="E22" s="10">
        <f t="shared" si="0"/>
        <v>53000</v>
      </c>
    </row>
    <row r="23" spans="1:5" ht="12.75">
      <c r="A23" t="s">
        <v>62</v>
      </c>
      <c r="C23" s="10">
        <f>BAB!F27*Daten1!B7*Daten1!B11</f>
        <v>18900</v>
      </c>
      <c r="D23" s="10">
        <f>BAB!F27*Daten1!C7*Daten1!C11</f>
        <v>24000</v>
      </c>
      <c r="E23" s="10">
        <f t="shared" si="0"/>
        <v>42900</v>
      </c>
    </row>
    <row r="24" spans="1:5" ht="12.75">
      <c r="A24" t="s">
        <v>63</v>
      </c>
      <c r="C24" s="10">
        <f>BAB!G27*Daten1!B8*Daten1!B11</f>
        <v>8400</v>
      </c>
      <c r="D24" s="10">
        <f>BAB!G27*Daten1!C8*Daten1!C11</f>
        <v>8000</v>
      </c>
      <c r="E24" s="10">
        <f t="shared" si="0"/>
        <v>16400</v>
      </c>
    </row>
    <row r="25" spans="1:5" ht="12.75">
      <c r="A25" t="s">
        <v>64</v>
      </c>
      <c r="C25" s="10">
        <f>BAB!H27*Daten1!B9*Daten1!B11</f>
        <v>15120</v>
      </c>
      <c r="D25" s="10">
        <f>BAB!H27*Daten1!C9*Daten1!C11</f>
        <v>21600</v>
      </c>
      <c r="E25" s="10">
        <f t="shared" si="0"/>
        <v>36720</v>
      </c>
    </row>
    <row r="26" spans="1:5" ht="12.75">
      <c r="A26" t="s">
        <v>65</v>
      </c>
      <c r="C26" s="10">
        <f>BAB!I27*Daten1!B10*Daten1!B11</f>
        <v>10500</v>
      </c>
      <c r="D26" s="10">
        <f>BAB!I27*Daten1!C10*Daten1!C11</f>
        <v>16000</v>
      </c>
      <c r="E26" s="10">
        <f t="shared" si="0"/>
        <v>26500</v>
      </c>
    </row>
    <row r="27" spans="1:5" ht="12.75">
      <c r="A27" t="s">
        <v>69</v>
      </c>
      <c r="C27" s="10">
        <f>Daten1!B6*Daten1!B11</f>
        <v>0</v>
      </c>
      <c r="D27" s="10">
        <f>Daten1!C6*Daten1!C11</f>
        <v>8000</v>
      </c>
      <c r="E27" s="10">
        <f t="shared" si="0"/>
        <v>8000</v>
      </c>
    </row>
    <row r="28" spans="1:5" ht="12.75">
      <c r="A28" t="s">
        <v>71</v>
      </c>
      <c r="C28" s="10">
        <f>SUM(C20:C27)</f>
        <v>140070</v>
      </c>
      <c r="D28" s="10">
        <f>SUM(D20:D27)</f>
        <v>244000</v>
      </c>
      <c r="E28" s="10">
        <f t="shared" si="0"/>
        <v>384070</v>
      </c>
    </row>
    <row r="29" spans="1:5" ht="12.75">
      <c r="A29" t="s">
        <v>72</v>
      </c>
      <c r="C29" s="10">
        <f>(Daten1!B12-Daten1!B11)*Gewinn!C11</f>
        <v>0</v>
      </c>
      <c r="D29" s="10">
        <f>(Daten1!C12-Daten1!C11)*Gewinn!D11</f>
        <v>-2440</v>
      </c>
      <c r="E29" s="10">
        <f t="shared" si="0"/>
        <v>-2440</v>
      </c>
    </row>
    <row r="30" spans="1:5" ht="12.75">
      <c r="A30" t="s">
        <v>73</v>
      </c>
      <c r="C30" s="10">
        <f>C29+C28</f>
        <v>140070</v>
      </c>
      <c r="D30" s="10">
        <f>D29+D28</f>
        <v>241560</v>
      </c>
      <c r="E30" s="10">
        <f t="shared" si="0"/>
        <v>381630</v>
      </c>
    </row>
    <row r="31" spans="1:5" ht="12.75">
      <c r="A31" t="s">
        <v>28</v>
      </c>
      <c r="B31" s="11">
        <f>BAB!J27</f>
        <v>0.2</v>
      </c>
      <c r="C31" s="10">
        <f>$B$31*C30</f>
        <v>28014</v>
      </c>
      <c r="D31" s="10">
        <f>$B$31*D30</f>
        <v>48312</v>
      </c>
      <c r="E31" s="10">
        <f t="shared" si="0"/>
        <v>76326</v>
      </c>
    </row>
    <row r="32" spans="1:5" ht="12.75">
      <c r="A32" t="s">
        <v>29</v>
      </c>
      <c r="B32" s="11">
        <f>BAB!K27</f>
        <v>0.3</v>
      </c>
      <c r="C32" s="10">
        <f>$B$32*C30</f>
        <v>42021</v>
      </c>
      <c r="D32" s="10">
        <f>$B$32*D30</f>
        <v>72468</v>
      </c>
      <c r="E32" s="10">
        <f t="shared" si="0"/>
        <v>114489</v>
      </c>
    </row>
    <row r="33" spans="1:5" ht="12.75">
      <c r="A33" t="s">
        <v>74</v>
      </c>
      <c r="C33" s="10">
        <f>C30+C31+C32</f>
        <v>210105</v>
      </c>
      <c r="D33" s="10">
        <f>D30+D31+D32</f>
        <v>362340</v>
      </c>
      <c r="E33" s="10">
        <f t="shared" si="0"/>
        <v>572445</v>
      </c>
    </row>
    <row r="34" spans="1:5" ht="12.75">
      <c r="A34" t="s">
        <v>75</v>
      </c>
      <c r="C34" s="10">
        <f>Daten1!B3*Daten1!B12</f>
        <v>205800</v>
      </c>
      <c r="D34" s="10">
        <f>Daten1!C3*Daten1!C12</f>
        <v>423720</v>
      </c>
      <c r="E34" s="10">
        <f t="shared" si="0"/>
        <v>629520</v>
      </c>
    </row>
    <row r="35" spans="1:5" ht="12.75">
      <c r="A35" t="s">
        <v>78</v>
      </c>
      <c r="C35" s="10">
        <f>C34-C33</f>
        <v>-4305</v>
      </c>
      <c r="D35" s="10">
        <f>D34-D33</f>
        <v>61380</v>
      </c>
      <c r="E35" s="10">
        <f t="shared" si="0"/>
        <v>57075</v>
      </c>
    </row>
    <row r="37" ht="12.75">
      <c r="A37" s="1" t="s">
        <v>77</v>
      </c>
    </row>
    <row r="39" spans="1:5" ht="12.75">
      <c r="A39" t="s">
        <v>75</v>
      </c>
      <c r="C39" s="10">
        <f>Daten1!B3*Daten1!B12</f>
        <v>205800</v>
      </c>
      <c r="D39" s="10">
        <f>Daten1!C3*Daten1!C12</f>
        <v>423720</v>
      </c>
      <c r="E39" s="10">
        <f>SUM(C39:D39)</f>
        <v>629520</v>
      </c>
    </row>
    <row r="40" spans="1:5" ht="12.75">
      <c r="A40" t="s">
        <v>74</v>
      </c>
      <c r="C40" s="10">
        <f>Daten1!B12*C14</f>
        <v>210105.00000000003</v>
      </c>
      <c r="D40" s="10">
        <f>Daten1!C12*D14</f>
        <v>362340</v>
      </c>
      <c r="E40" s="10">
        <f>SUM(C40:D40)</f>
        <v>572445</v>
      </c>
    </row>
    <row r="41" spans="1:5" ht="12.75">
      <c r="A41" t="s">
        <v>78</v>
      </c>
      <c r="C41" s="10">
        <f>C39-C40</f>
        <v>-4305.000000000029</v>
      </c>
      <c r="D41" s="10">
        <f>D39-D40</f>
        <v>61380</v>
      </c>
      <c r="E41" s="10">
        <f>SUM(C41:D41)</f>
        <v>57074.99999999997</v>
      </c>
    </row>
    <row r="43" ht="12.75">
      <c r="A43" s="1" t="s">
        <v>79</v>
      </c>
    </row>
    <row r="45" spans="1:5" ht="12.75">
      <c r="A45" t="s">
        <v>75</v>
      </c>
      <c r="C45" s="10">
        <f>Daten1!B3*Daten1!B12</f>
        <v>205800</v>
      </c>
      <c r="D45" s="10">
        <f>Daten1!C3*Daten1!C12</f>
        <v>423720</v>
      </c>
      <c r="E45" s="10">
        <f>SUM(C45:D45)</f>
        <v>629520</v>
      </c>
    </row>
    <row r="46" spans="1:5" ht="12.75">
      <c r="A46" t="s">
        <v>72</v>
      </c>
      <c r="C46" s="10">
        <f>(Daten1!B11-Daten1!B12)*C11</f>
        <v>0</v>
      </c>
      <c r="D46" s="10">
        <f>(Daten1!C11-Daten1!C12)*D11</f>
        <v>2440</v>
      </c>
      <c r="E46" s="10">
        <f>SUM(C46:D46)</f>
        <v>2440</v>
      </c>
    </row>
    <row r="47" spans="1:5" ht="12.75">
      <c r="A47" t="s">
        <v>80</v>
      </c>
      <c r="C47" s="10">
        <f>SUM(C45:C46)</f>
        <v>205800</v>
      </c>
      <c r="D47" s="10">
        <f>SUM(D45:D46)</f>
        <v>426160</v>
      </c>
      <c r="E47" s="10">
        <f>SUM(C47:D47)</f>
        <v>631960</v>
      </c>
    </row>
    <row r="48" spans="1:5" ht="12.75">
      <c r="A48" t="s">
        <v>81</v>
      </c>
      <c r="C48" s="10">
        <f>Daten1!B11*C11+Daten1!B12*C12+Daten1!B12*C13</f>
        <v>210105</v>
      </c>
      <c r="D48" s="10">
        <f>Daten1!C11*D11+Daten1!C12*D12+Daten1!C12*D13</f>
        <v>364780</v>
      </c>
      <c r="E48" s="10">
        <f>SUM(C48:D48)</f>
        <v>574885</v>
      </c>
    </row>
    <row r="49" spans="1:5" ht="12.75">
      <c r="A49" t="s">
        <v>78</v>
      </c>
      <c r="C49" s="10">
        <f>C47-C48</f>
        <v>-4305</v>
      </c>
      <c r="D49" s="10">
        <f>D47-D48</f>
        <v>61380</v>
      </c>
      <c r="E49" s="10">
        <f>C49+D49</f>
        <v>57075</v>
      </c>
    </row>
  </sheetData>
  <printOptions/>
  <pageMargins left="0.75" right="0.75" top="1" bottom="1" header="0.4921259845" footer="0.4921259845"/>
  <pageSetup orientation="portrait" paperSize="9" r:id="rId1"/>
  <headerFooter alignWithMargins="0">
    <oddHeader>&amp;C&amp;"Arial,Fett"&amp;12Bezugsgrößenkalkulation als Vollkostenrechnung
- Gewinn -</oddHeader>
    <oddFooter>&amp;R&amp;6&amp;F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1999-12-14T16:47:56Z</cp:lastPrinted>
  <dcterms:created xsi:type="dcterms:W3CDTF">1998-04-17T14:50:42Z</dcterms:created>
  <dcterms:modified xsi:type="dcterms:W3CDTF">2004-06-22T07:49:18Z</dcterms:modified>
  <cp:category/>
  <cp:version/>
  <cp:contentType/>
  <cp:contentStatus/>
</cp:coreProperties>
</file>